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Дирекция\ФОНД\"/>
    </mc:Choice>
  </mc:AlternateContent>
  <bookViews>
    <workbookView xWindow="-120" yWindow="-120" windowWidth="29040" windowHeight="15840"/>
  </bookViews>
  <sheets>
    <sheet name="9 октября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0" i="1" l="1"/>
  <c r="B281" i="1"/>
  <c r="B282" i="1"/>
  <c r="B283" i="1"/>
  <c r="B284" i="1"/>
  <c r="B285" i="1"/>
  <c r="B286" i="1"/>
  <c r="B287" i="1"/>
  <c r="B293" i="1"/>
  <c r="B294" i="1"/>
  <c r="B301" i="1"/>
  <c r="B303" i="1"/>
  <c r="B304" i="1"/>
  <c r="B309" i="1"/>
  <c r="G334" i="1" l="1"/>
  <c r="F334" i="1"/>
  <c r="B334" i="1"/>
  <c r="G331" i="1"/>
  <c r="F331" i="1"/>
  <c r="E331" i="1"/>
  <c r="D331" i="1"/>
  <c r="C331" i="1"/>
  <c r="B331" i="1"/>
  <c r="B330" i="1"/>
  <c r="B329" i="1" s="1"/>
  <c r="G329" i="1"/>
  <c r="F329" i="1"/>
  <c r="E329" i="1"/>
  <c r="D329" i="1"/>
  <c r="C329" i="1"/>
  <c r="F327" i="1"/>
  <c r="E327" i="1"/>
  <c r="D327" i="1"/>
  <c r="C327" i="1"/>
  <c r="B327" i="1"/>
  <c r="B326" i="1"/>
  <c r="B324" i="1" s="1"/>
  <c r="F324" i="1"/>
  <c r="E324" i="1"/>
  <c r="D324" i="1"/>
  <c r="C324" i="1"/>
  <c r="B321" i="1"/>
  <c r="F320" i="1"/>
  <c r="E320" i="1"/>
  <c r="D320" i="1"/>
  <c r="C320" i="1"/>
  <c r="B320" i="1"/>
  <c r="B316" i="1"/>
  <c r="B314" i="1" s="1"/>
  <c r="F314" i="1"/>
  <c r="E314" i="1"/>
  <c r="D314" i="1"/>
  <c r="C314" i="1"/>
  <c r="F310" i="1"/>
  <c r="E310" i="1"/>
  <c r="D310" i="1"/>
  <c r="C310" i="1"/>
  <c r="B310" i="1"/>
  <c r="F306" i="1"/>
  <c r="B306" i="1"/>
  <c r="B278" i="1"/>
  <c r="F278" i="1"/>
  <c r="E278" i="1"/>
  <c r="D278" i="1"/>
  <c r="C278" i="1"/>
  <c r="F271" i="1"/>
  <c r="E271" i="1"/>
  <c r="D271" i="1"/>
  <c r="C271" i="1"/>
  <c r="B271" i="1"/>
  <c r="F262" i="1"/>
  <c r="E262" i="1"/>
  <c r="D262" i="1"/>
  <c r="C262" i="1"/>
  <c r="B262" i="1"/>
  <c r="F235" i="1"/>
  <c r="F172" i="1" s="1"/>
  <c r="B235" i="1"/>
  <c r="B173" i="1"/>
  <c r="E172" i="1"/>
  <c r="D172" i="1"/>
  <c r="C172" i="1"/>
  <c r="F150" i="1"/>
  <c r="E150" i="1"/>
  <c r="D150" i="1"/>
  <c r="C150" i="1"/>
  <c r="B150" i="1"/>
  <c r="F141" i="1"/>
  <c r="E141" i="1"/>
  <c r="D141" i="1"/>
  <c r="C141" i="1"/>
  <c r="B141" i="1"/>
  <c r="F112" i="1"/>
  <c r="E112" i="1"/>
  <c r="D112" i="1"/>
  <c r="C112" i="1"/>
  <c r="B112" i="1"/>
  <c r="F109" i="1"/>
  <c r="F93" i="1" s="1"/>
  <c r="B109" i="1"/>
  <c r="B100" i="1"/>
  <c r="B99" i="1"/>
  <c r="B95" i="1"/>
  <c r="G93" i="1"/>
  <c r="E93" i="1"/>
  <c r="D93" i="1"/>
  <c r="C93" i="1"/>
  <c r="F86" i="1"/>
  <c r="E86" i="1"/>
  <c r="D86" i="1"/>
  <c r="C86" i="1"/>
  <c r="B86" i="1"/>
  <c r="B83" i="1"/>
  <c r="B81" i="1"/>
  <c r="F80" i="1"/>
  <c r="F75" i="1" s="1"/>
  <c r="B80" i="1"/>
  <c r="G78" i="1"/>
  <c r="G75" i="1" s="1"/>
  <c r="B78" i="1"/>
  <c r="B77" i="1"/>
  <c r="E75" i="1"/>
  <c r="D75" i="1"/>
  <c r="C75" i="1"/>
  <c r="B73" i="1"/>
  <c r="B72" i="1"/>
  <c r="B71" i="1"/>
  <c r="B69" i="1"/>
  <c r="B68" i="1"/>
  <c r="F64" i="1"/>
  <c r="F60" i="1" s="1"/>
  <c r="B64" i="1"/>
  <c r="B61" i="1"/>
  <c r="E60" i="1"/>
  <c r="D60" i="1"/>
  <c r="C60" i="1"/>
  <c r="B58" i="1"/>
  <c r="B53" i="1"/>
  <c r="G49" i="1"/>
  <c r="F49" i="1"/>
  <c r="E49" i="1"/>
  <c r="D49" i="1"/>
  <c r="C49" i="1"/>
  <c r="B45" i="1"/>
  <c r="F32" i="1"/>
  <c r="F30" i="1" s="1"/>
  <c r="B32" i="1"/>
  <c r="E30" i="1"/>
  <c r="D30" i="1"/>
  <c r="C30" i="1"/>
  <c r="B30" i="1"/>
  <c r="G12" i="1"/>
  <c r="F12" i="1"/>
  <c r="E12" i="1"/>
  <c r="D12" i="1"/>
  <c r="C12" i="1"/>
  <c r="B12" i="1"/>
  <c r="C308" i="1" l="1"/>
  <c r="G308" i="1"/>
  <c r="B49" i="1"/>
  <c r="B308" i="1"/>
  <c r="B172" i="1"/>
  <c r="B60" i="1"/>
  <c r="B75" i="1"/>
  <c r="E10" i="1"/>
  <c r="C10" i="1"/>
  <c r="C335" i="1" s="1"/>
  <c r="B93" i="1"/>
  <c r="F10" i="1"/>
  <c r="D308" i="1"/>
  <c r="G10" i="1"/>
  <c r="G335" i="1" s="1"/>
  <c r="E308" i="1"/>
  <c r="D10" i="1"/>
  <c r="F308" i="1"/>
  <c r="D335" i="1" l="1"/>
  <c r="F335" i="1"/>
  <c r="B8" i="1"/>
  <c r="B335" i="1" s="1"/>
  <c r="E335" i="1"/>
</calcChain>
</file>

<file path=xl/sharedStrings.xml><?xml version="1.0" encoding="utf-8"?>
<sst xmlns="http://schemas.openxmlformats.org/spreadsheetml/2006/main" count="297" uniqueCount="297">
  <si>
    <t>ООО "Арыылаах"</t>
  </si>
  <si>
    <t>по QR-коду СБП</t>
  </si>
  <si>
    <t>Комиссия банка</t>
  </si>
  <si>
    <t>Исполнительный директор:</t>
  </si>
  <si>
    <t>А.С.Яковлева</t>
  </si>
  <si>
    <t>ИП Николаева Евдокия Васильевна</t>
  </si>
  <si>
    <t>ИП До Мира Владимировна</t>
  </si>
  <si>
    <t>ГБПОУ РС(Я) "Нюрбинский техникум"</t>
  </si>
  <si>
    <t xml:space="preserve">Семья Дьэргэстэй с.Антоновка </t>
  </si>
  <si>
    <t>Васильев Анатолий Михайлович ветврач, житель с.Сюля</t>
  </si>
  <si>
    <t>Васильева Нина Алексеевна</t>
  </si>
  <si>
    <t>Администрация СП "Хорулинский наслег"</t>
  </si>
  <si>
    <t>Поступило:</t>
  </si>
  <si>
    <t>в том числе от:</t>
  </si>
  <si>
    <t xml:space="preserve">   Предпринимателей: </t>
  </si>
  <si>
    <t>ИП Григорьева Евгения Николаевна "Бэлэм ас"</t>
  </si>
  <si>
    <t>ИП Румянцева Ольга Владимировна "Татыйыына"</t>
  </si>
  <si>
    <t>ИП Михайлова Наталья Никифоровна "Сата"</t>
  </si>
  <si>
    <t>ИП Степанова Людмила Леонидовна</t>
  </si>
  <si>
    <t>ИП Скобелева Галина Владимировна, парикм. "Лилия"</t>
  </si>
  <si>
    <t>ИП Федоров Ярослав Юрьевич "Сити-Строй"</t>
  </si>
  <si>
    <t>ИП Елеусизов Юрий Багкалиевич</t>
  </si>
  <si>
    <t>ИП Васильев Альберт Иванович</t>
  </si>
  <si>
    <t>ИП Антонов Петр Иванович "Крепеж"</t>
  </si>
  <si>
    <t xml:space="preserve">   Организаций:</t>
  </si>
  <si>
    <t>ООО СК "Сэттэ"</t>
  </si>
  <si>
    <t>ООО АМК "Строймонтаж"</t>
  </si>
  <si>
    <t>ООО МК "Яннамед"</t>
  </si>
  <si>
    <t>ООО "Сулус Тревел"</t>
  </si>
  <si>
    <t>ООО Фирма "Сахамедсервис"</t>
  </si>
  <si>
    <t>АО НИК "Айар"</t>
  </si>
  <si>
    <t xml:space="preserve">ООО "Экологические системы Якутии" </t>
  </si>
  <si>
    <t>ООО "Региональное развитие"</t>
  </si>
  <si>
    <t>Нюрбинский участок филиала "Коммунтеплосбыт"</t>
  </si>
  <si>
    <t>филиал "Аэронавигация Северо-восточной сибири"</t>
  </si>
  <si>
    <t>ГКП РС (Я) "Якутский скот", Аканинский филиал</t>
  </si>
  <si>
    <t>НФ ГУП ЖКХ РС (Я)</t>
  </si>
  <si>
    <t>АО "Кировский угольный разрез"</t>
  </si>
  <si>
    <t>СППК "Илгэ" (Байар Ас)</t>
  </si>
  <si>
    <t xml:space="preserve">  Республиканских бюджетных учреждений:</t>
  </si>
  <si>
    <t>ГКУ РС (Я) "Нюрбинское управление социальной защиты населения и труда"</t>
  </si>
  <si>
    <t>ГБУ РС (Я) "Служба спасения" РС(Я)</t>
  </si>
  <si>
    <t>ГКУ РС (Я) "Нюрбинское лесничество"</t>
  </si>
  <si>
    <t>ГБУ "Управление ветеринарии с ВИЛ Нюрбинского района"</t>
  </si>
  <si>
    <t>Нюрбинский межулусный комплексный центр помощи семье и детям</t>
  </si>
  <si>
    <t>Клиентская служба Социального фонда России  в Нюрбинском районе</t>
  </si>
  <si>
    <t>ГБУ РС (Я) "Нюрбинский межулусный дом-интернат для престарелых и инвалидов им.В.А.Петровой"</t>
  </si>
  <si>
    <t>ГБУ РС(Я) "Нюрбинская центральная районная больница"</t>
  </si>
  <si>
    <t xml:space="preserve">  Бюджетных учреждений Нюрбинского района:</t>
  </si>
  <si>
    <t>Управление финансов Нюрбинского района</t>
  </si>
  <si>
    <t>КСП</t>
  </si>
  <si>
    <t>МКУ "УФКиС"</t>
  </si>
  <si>
    <t>МБУ ДО "ДЮСШ"</t>
  </si>
  <si>
    <t>МКУ "Департамент культуры и молодежной политики"</t>
  </si>
  <si>
    <t>МБУ "Музей дружбы народов им.К.Д.Уткина"</t>
  </si>
  <si>
    <t>МКУ "МЦБС"</t>
  </si>
  <si>
    <t>МБУ ДО "Нюрбинская детская школа искусств"</t>
  </si>
  <si>
    <t>МКУ "ЦБ НР"</t>
  </si>
  <si>
    <t xml:space="preserve">   Учреждений образования:</t>
  </si>
  <si>
    <t>МБОУ "Чаппандинская СОШ им.С.П.Алексеева-Босуут"</t>
  </si>
  <si>
    <t>МБОУ "Антоновская СОШ им. Н.Н. Чусовского"</t>
  </si>
  <si>
    <t>МБОУ "НСОШ №2 им.М.С.Егорова"</t>
  </si>
  <si>
    <t>МБОУ "Малыкайская СОШ им.М.В.Мегежекского"</t>
  </si>
  <si>
    <t>МБОУ "НТЛ" им.А.Н.Чусовского</t>
  </si>
  <si>
    <t>МБОУ "Мальжагарская СОШ им.В.И.Максимова"</t>
  </si>
  <si>
    <t>МБОУ "Хорулинская СОШ им.Е.К.Федорова"</t>
  </si>
  <si>
    <t>МАУ ДО "ЦТИТ"</t>
  </si>
  <si>
    <t>5 городских школ</t>
  </si>
  <si>
    <t xml:space="preserve">   Депутатов:</t>
  </si>
  <si>
    <t>Балакшин Георгий Русланович</t>
  </si>
  <si>
    <t>Прокопьев Владимир Михайлович</t>
  </si>
  <si>
    <t>Николаев Юрий Михайлович</t>
  </si>
  <si>
    <t>Григорьева Антонина Афанасьевна</t>
  </si>
  <si>
    <t>Депутаты Горсовета ГП "Город Нюрба"</t>
  </si>
  <si>
    <t xml:space="preserve">  Администраций СП, глав поселений:</t>
  </si>
  <si>
    <t>Николаева Мария Пудовна, глава Едейского наслега</t>
  </si>
  <si>
    <t>Администрация СП "Мархинский наслег"</t>
  </si>
  <si>
    <t xml:space="preserve">Администрация СП "Кангаласский наслег" </t>
  </si>
  <si>
    <t>Администрация СП "Чаппандинский наслег"</t>
  </si>
  <si>
    <t>Администрация СП "Нюрбачанский наслег"</t>
  </si>
  <si>
    <t>Администрация СП "Дикимдинский наслег"</t>
  </si>
  <si>
    <t>Администрация СП "Жарханский наслег"</t>
  </si>
  <si>
    <t xml:space="preserve">Администрация СП "Аканинский наслег" </t>
  </si>
  <si>
    <t>МБУ ДНТ "Айыы Тайбыт" с.Сюля</t>
  </si>
  <si>
    <t>МБУ ДНТ "Алгыс" с. Маар</t>
  </si>
  <si>
    <t>МБУ ДНТ "Кэскил"</t>
  </si>
  <si>
    <t xml:space="preserve">  Обществ:</t>
  </si>
  <si>
    <t>Юные футболисты</t>
  </si>
  <si>
    <t>Сообщество земляков "Куох Ньурба" Усть-Алданского района, Мигалкина Ольга Дмитриевна</t>
  </si>
  <si>
    <t>Земляки с Горного района</t>
  </si>
  <si>
    <t>Землячество Дикимдинского наслега</t>
  </si>
  <si>
    <t>Ленинский комсомол 1970-1980гг</t>
  </si>
  <si>
    <t>Землячество Едейского наслега</t>
  </si>
  <si>
    <t>КПРФ, Кардашевская Татьяна Георгиевна</t>
  </si>
  <si>
    <t>Дьулуур туелбэ, Антоновка</t>
  </si>
  <si>
    <t>Алгыс эбээлэр, Антоновка</t>
  </si>
  <si>
    <t>Ветераны совхоза "Сюлинский", "Нюрбинский"</t>
  </si>
  <si>
    <t>Кыталыктаах туэлбэ, Антоновка</t>
  </si>
  <si>
    <t>Ассоциация ветеранов боевых действий Нюрбинского района</t>
  </si>
  <si>
    <t>Фитнес Аэробика</t>
  </si>
  <si>
    <t>"Ньурба ньургуьуннара", жены участников СВО</t>
  </si>
  <si>
    <t>Волейболистки Нюрбы</t>
  </si>
  <si>
    <t>Спикеры цветочного марафона "Цветущая Нюрба"</t>
  </si>
  <si>
    <t>Внедорожный клуб "Легион" Нюрба</t>
  </si>
  <si>
    <t>Женсовет с.Антоновка</t>
  </si>
  <si>
    <t>Город женщин</t>
  </si>
  <si>
    <t>Швейный цех "КомусКэл"</t>
  </si>
  <si>
    <t>Женский клуб "Айли"</t>
  </si>
  <si>
    <t>Футбольная команда Тюмюкского наслега</t>
  </si>
  <si>
    <t>"Ытык Субэ" Нюрбинского района</t>
  </si>
  <si>
    <t xml:space="preserve">  Выпусков:</t>
  </si>
  <si>
    <t>Выпуск Хорулинской школы 1981г.</t>
  </si>
  <si>
    <t xml:space="preserve">Выпуск Малыкайской школы 1976г. </t>
  </si>
  <si>
    <t>Выпуск Малыкайской школы 1978г.</t>
  </si>
  <si>
    <t>Выпуск-1985</t>
  </si>
  <si>
    <t>Выпуск Чаппандинской школы 1975г.</t>
  </si>
  <si>
    <t xml:space="preserve">  Семей:</t>
  </si>
  <si>
    <t>Дети Григорьевой Анны Афанасьевны г.Якутск</t>
  </si>
  <si>
    <t>Семья Яковлевых Дарьи Федоровны и Дмитрия Николаевича с.Маар</t>
  </si>
  <si>
    <t>Семья Хамаа, Александров Артем Александрович</t>
  </si>
  <si>
    <t>Семья Тихоновых Степана Никитича и Варвары Давыдовны.Нюрбачан</t>
  </si>
  <si>
    <t>Семья Игнатьевых, Москва</t>
  </si>
  <si>
    <t>Семья Пахомовых Тимура Иннокентьевича, Антоновка</t>
  </si>
  <si>
    <t>Семья Нехоруковых Михаила Захаровича</t>
  </si>
  <si>
    <t>Семья Рустама Кириллина</t>
  </si>
  <si>
    <t>Семья Герасимовых Ильи Вячеславовича</t>
  </si>
  <si>
    <t>Семья Васильева Александра Афанасьевича</t>
  </si>
  <si>
    <t>Семья Андреева Арсена Александровича, Таркаи</t>
  </si>
  <si>
    <t>Таюрская Александра Меркурьевна, Иванов Семен Андреевич</t>
  </si>
  <si>
    <t>внуки Титова Германа Серафимовича: Потапова Валерия, Татаринов Андрей, Егоров Николай</t>
  </si>
  <si>
    <t>Семья Степанова Валерия Гаврильевича</t>
  </si>
  <si>
    <t>Семья Протопоповых Айталина Валерьевна</t>
  </si>
  <si>
    <t xml:space="preserve">   Населения:</t>
  </si>
  <si>
    <t>Тимофеев Николай Николаевич житель с.Маар</t>
  </si>
  <si>
    <t>Иванова Раиса Алексеевна жительница с.Сюля</t>
  </si>
  <si>
    <t>Иванова Ефросинья Прокопьевна (СФР)</t>
  </si>
  <si>
    <t>Николаева Оксана Ивановна (СФР)</t>
  </si>
  <si>
    <t>Аланныров Артем Николаевич (СФР)</t>
  </si>
  <si>
    <t>Степанова Марина Руслановна (СФР)</t>
  </si>
  <si>
    <t>Расторгуева Наталья Семеновна (СФР)</t>
  </si>
  <si>
    <t>Никифорова Инга Ивановна (СФР)</t>
  </si>
  <si>
    <t>Моисеева Ольга Михайловна (работник МРИ ФНС)</t>
  </si>
  <si>
    <t>Саввинова Татьяна Николаевна (Нотариус)</t>
  </si>
  <si>
    <t>Саввинов Аркадий Филиппович, г.Якутск</t>
  </si>
  <si>
    <t>Ильина Пелагея Прокопьевна (Улан-Удэ)</t>
  </si>
  <si>
    <t xml:space="preserve">Иванов Юрий Наумович </t>
  </si>
  <si>
    <t>Игнатьева Саргылана Семеновна</t>
  </si>
  <si>
    <t>Степанова Сандара Степановна</t>
  </si>
  <si>
    <t>Васильева Галина Георгиевна</t>
  </si>
  <si>
    <t>Иванов Василий Николаевич</t>
  </si>
  <si>
    <t>Никитина Валентина Ивановна</t>
  </si>
  <si>
    <t>Афанасьева Светлана Семеновна</t>
  </si>
  <si>
    <t>Павлов Владимир Алексеевич</t>
  </si>
  <si>
    <t>Афанасьева Анисия Ивановна</t>
  </si>
  <si>
    <t>Егорова Ангелина Алексеевна</t>
  </si>
  <si>
    <t>Михайлов Василий Николаевич</t>
  </si>
  <si>
    <t>Кушкирин Иван Николаевич</t>
  </si>
  <si>
    <t>Осипов Степан Викторович</t>
  </si>
  <si>
    <t>Евсеев Роман Борисович</t>
  </si>
  <si>
    <t>Богомолова Арабелла Николаевна</t>
  </si>
  <si>
    <t>Осипова Татьяна Викторовна</t>
  </si>
  <si>
    <t>Николаева Наталья Ивановна</t>
  </si>
  <si>
    <t>Филиппова Елена Николаевна</t>
  </si>
  <si>
    <t>Васильев Георгий Романович</t>
  </si>
  <si>
    <t>Васильева Лира Дмитриевна</t>
  </si>
  <si>
    <t>Иванов Георгий Иванович</t>
  </si>
  <si>
    <t>Джупусов Эркин Асылбекович</t>
  </si>
  <si>
    <t>Боянова Лидия Семеновна</t>
  </si>
  <si>
    <t>Татаринов Аркадий Никитич</t>
  </si>
  <si>
    <t>Саввинова Маргарита Дмитриевна</t>
  </si>
  <si>
    <t>Алексеев Анатолий Николаевич</t>
  </si>
  <si>
    <t>Дьячковская Елена Валентиновна</t>
  </si>
  <si>
    <t>Ермолаева Светлана Ивановна</t>
  </si>
  <si>
    <t>Афанасьев Родион Эдуардович</t>
  </si>
  <si>
    <t>Курсимов Дьулустаан Григорьевич</t>
  </si>
  <si>
    <t>Иванов Аркадий Захарпович</t>
  </si>
  <si>
    <t>Иванова Парасковья Михайловна</t>
  </si>
  <si>
    <t>Егорова Сардана Прокопьевна</t>
  </si>
  <si>
    <t>Филиппова Елизавета Степановна</t>
  </si>
  <si>
    <t>Терентьева Люция Элляева</t>
  </si>
  <si>
    <t>Иннокентьева Евгения Степановна</t>
  </si>
  <si>
    <t>Потапов Василий Корнилович</t>
  </si>
  <si>
    <t>Иванов Александр Артемович</t>
  </si>
  <si>
    <t>Иванова Элена Олеговна</t>
  </si>
  <si>
    <t>Никифорова ЛюбовьГаврильевна</t>
  </si>
  <si>
    <t>Кириллина Валентина Васильевна</t>
  </si>
  <si>
    <t>Андреева Евдокия Степановна</t>
  </si>
  <si>
    <t>Иннокентьев Евгений Николаевич</t>
  </si>
  <si>
    <t>Елизарова Светлана Сергеевна</t>
  </si>
  <si>
    <t>Канаева Федора Васильевна</t>
  </si>
  <si>
    <t>Торохов Владимир Прокопьевич</t>
  </si>
  <si>
    <t>Васильев Петр Алексеевич</t>
  </si>
  <si>
    <t>Саввинова Светлана Никитична</t>
  </si>
  <si>
    <t>Неизвестные</t>
  </si>
  <si>
    <t>Егорова Варвара Ивановна, пенсионер</t>
  </si>
  <si>
    <t>Матросов Александр Егорович, 2 класс</t>
  </si>
  <si>
    <t>Тимофеев Владимир Николаевич, 3 класс</t>
  </si>
  <si>
    <t>Антонова Ирина Валерьевна с.Антоновка</t>
  </si>
  <si>
    <t xml:space="preserve">Камилов Тимирхан Эмилевич 5 класс </t>
  </si>
  <si>
    <t>Винокурова Антонина Семеновна 10 класс</t>
  </si>
  <si>
    <t>Данилов Андрей Семенович, пенсионер</t>
  </si>
  <si>
    <t>Ивановы Юлиана 7 лет, Эрсан 11 лет</t>
  </si>
  <si>
    <t>Васильев Борис Алексеевич, 10 класс</t>
  </si>
  <si>
    <t>Васильев Алексей Борисович</t>
  </si>
  <si>
    <t>Давыдова Светлана Николаевна</t>
  </si>
  <si>
    <t>Жители села Едей</t>
  </si>
  <si>
    <t xml:space="preserve">Николаев Юрий Кузьмич, Едей </t>
  </si>
  <si>
    <t>Копылова Анастасия Николаевна, Антоновка</t>
  </si>
  <si>
    <t>Николаев Юрий Афанасьевич</t>
  </si>
  <si>
    <t>Жители НДИПИ</t>
  </si>
  <si>
    <t>Максимов Святослав Степанович</t>
  </si>
  <si>
    <t>Мухоплева Беатриса, 8 лет</t>
  </si>
  <si>
    <t>Мухоплева София, 10 лет</t>
  </si>
  <si>
    <t>Афанасьева Тамара Михайловна</t>
  </si>
  <si>
    <t>Монастырев Гаврил Петрович</t>
  </si>
  <si>
    <t>Федоров Саян Вячеславович, 12 лет</t>
  </si>
  <si>
    <t>Федоров Андрей Егорович</t>
  </si>
  <si>
    <t xml:space="preserve">  Проведения мероприятий:</t>
  </si>
  <si>
    <t>МБУ ДНТ "Айар Киин" (Конкурс патриотической песни)</t>
  </si>
  <si>
    <t>Администрация СП "Мархинский наслег" (Молодежный форум)</t>
  </si>
  <si>
    <t>МБУ НКЦ "Айыы Тайбыт" (Концерт талантов наслега)</t>
  </si>
  <si>
    <t>ООО Театр эстрады "Саха концерт" (продажа билетов ЦСП "Триумф"</t>
  </si>
  <si>
    <t>МБДОУ д/с "Сардана" с.Малыкай (Спортивная игра "Сардана оонньуулара")</t>
  </si>
  <si>
    <t>Дирекция IX СИН (Турнир по дартсу и играм городки для людей пожилого возраста)</t>
  </si>
  <si>
    <t xml:space="preserve">   Эстрадных певцов:</t>
  </si>
  <si>
    <t>Далаана</t>
  </si>
  <si>
    <t>Саарын</t>
  </si>
  <si>
    <t>Виталий Горохов</t>
  </si>
  <si>
    <t>Сардана Осипова</t>
  </si>
  <si>
    <t>Ариан Свинобоев</t>
  </si>
  <si>
    <t xml:space="preserve">   Руководителей Администрации района и муниципальных учреждений, глав СП</t>
  </si>
  <si>
    <t>Израсходовано:</t>
  </si>
  <si>
    <t>Проведение мероприятия "Ньурбалар тумсэр туьулгэлэрэ" в ЦСП "Триумф г.Якутск</t>
  </si>
  <si>
    <t>Изготовление атрибутики</t>
  </si>
  <si>
    <t>ИП Васильев Эдуард Альбертович изготовление боди-стенда</t>
  </si>
  <si>
    <t>ИП Корнилов Альберт Николаевич изготовление флагов (15*22-100шт;135*90-10шт;180*110-1шт.)</t>
  </si>
  <si>
    <t>ООО "Ойуу" баннер с люверсами 2шт, пакет пвд 50шт.</t>
  </si>
  <si>
    <t>Телемарафон "1 год до начала IX СИН" 07.07.26г.</t>
  </si>
  <si>
    <t>ИП Александровский Г.Г. изготовление металлоконструкции табло обратного отсчета г.Якутск</t>
  </si>
  <si>
    <t>ИП Васильев Э.А. стенд с табло обратного отсчета г.Нюрба</t>
  </si>
  <si>
    <t>ИП Григорьев Д.Д.электротовары для установки табло</t>
  </si>
  <si>
    <t>ИП Софронов Сергей Иванович печать на сетке баннере Парус</t>
  </si>
  <si>
    <t>Награды и поощрения спонсоров</t>
  </si>
  <si>
    <t>ООО "Саха-Стиль" нагрудные знаки "Меценат I,II,III степени" с упаковкой 90шт.</t>
  </si>
  <si>
    <t>ИП Петрова Мария Трофимовна удостоверения к нагрудным знакам 90 шт.</t>
  </si>
  <si>
    <t>Строительные работы "Спортивно-стрелкового комплекса" в с.Нюрбачан</t>
  </si>
  <si>
    <t xml:space="preserve">ИП Михайлова Н.Н."Сата" краски,кисти </t>
  </si>
  <si>
    <t xml:space="preserve">ИП Афанасьева Раиса Ионовна подрядные работы </t>
  </si>
  <si>
    <t>Выпуск-1983</t>
  </si>
  <si>
    <t>ИП Егорова Елена Васильевна ТД "Лена"</t>
  </si>
  <si>
    <t>Департамент сельского хозяйства Нюрбинского района</t>
  </si>
  <si>
    <t>Выпускники 1983г. участники Республиканского мероприятия "Нюрба-Тур 83"</t>
  </si>
  <si>
    <t>ГБПОУ РС (Я) "Нюрбинский техникум"</t>
  </si>
  <si>
    <t>Аллея спортивной славы</t>
  </si>
  <si>
    <t>ИП Матвеева Мария Алексеевна разработка Дизайн-проекта</t>
  </si>
  <si>
    <t>ООО "Общепит"</t>
  </si>
  <si>
    <t>Благоустройство въездного знака р.Тюкян</t>
  </si>
  <si>
    <t>Ветераны городошного спорта</t>
  </si>
  <si>
    <t>ТОС "Портовской"</t>
  </si>
  <si>
    <t>Туолбэ "Партизанский"</t>
  </si>
  <si>
    <t>Туолбэ "Советский"</t>
  </si>
  <si>
    <t>Аграфена Сергей Афанасьевы</t>
  </si>
  <si>
    <t>Александр Маргарита Михайловы</t>
  </si>
  <si>
    <t>Семья Егоминых</t>
  </si>
  <si>
    <t>Семья Лазарева Юрия Афанасьевича</t>
  </si>
  <si>
    <t>Михайлова Карина Александровна</t>
  </si>
  <si>
    <t>ИП Васильев Э.А изготовление табличек для вручения магазинам-спонсорам</t>
  </si>
  <si>
    <t>в том числе</t>
  </si>
  <si>
    <t>2025г.</t>
  </si>
  <si>
    <t>1 квартал</t>
  </si>
  <si>
    <t>2 квартал</t>
  </si>
  <si>
    <t>3 квартал</t>
  </si>
  <si>
    <t>ИП Семенов Василий Николаевич</t>
  </si>
  <si>
    <t>Нюрбинское ПОСПО</t>
  </si>
  <si>
    <t>Департамент культуры и молодежной политики (Районный слет молодежи в с.Малыкай)</t>
  </si>
  <si>
    <t>ИП  Данилова Полина Николаевна "Мастера вкуса"</t>
  </si>
  <si>
    <t>ИП Михайлова Туйаара Николаевна "Мастера вкуса"</t>
  </si>
  <si>
    <t xml:space="preserve">                                                         Информация</t>
  </si>
  <si>
    <t xml:space="preserve">                    о поступлении и расходовании средств Целевого Фонда</t>
  </si>
  <si>
    <t xml:space="preserve">                               "IX Спортивные игры народов Якутии"</t>
  </si>
  <si>
    <t>РС</t>
  </si>
  <si>
    <t>Николаева Маргарита Николаевна мастер СХПСКП "Байар" Аканинский филиал</t>
  </si>
  <si>
    <t>октябрь</t>
  </si>
  <si>
    <t>МКУ "СЖО"</t>
  </si>
  <si>
    <t>МКУ "КИО и МЗ"</t>
  </si>
  <si>
    <t>Администрация ГП г.Нюрба</t>
  </si>
  <si>
    <t>МАУ "ДРОП"</t>
  </si>
  <si>
    <t>ДК "Кыталык"</t>
  </si>
  <si>
    <t>МБУ "СЭГХ ГП г.Нюрба"</t>
  </si>
  <si>
    <t>Благоустройство въездного знака р.Ботомоой</t>
  </si>
  <si>
    <t xml:space="preserve">ИП Колесова Анна Афанасьевна авансирование 50% </t>
  </si>
  <si>
    <t>4 квартал</t>
  </si>
  <si>
    <t>ИП Колесов Никита Андрианович выполненные работы 1 этап</t>
  </si>
  <si>
    <t>жители Кангаласского наслега</t>
  </si>
  <si>
    <t xml:space="preserve">                                  за период с 03.12.2025г. по 09.10.2026г.</t>
  </si>
  <si>
    <t>магазин "Астал"</t>
  </si>
  <si>
    <t>Остаток средств  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</si>
</sst>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_-;\-* #,##0_-;_-* &quot;-&quot;??_-;_-@_-"/>
    <numFmt numFmtId="165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2" xfId="0" applyFont="1" applyFill="1" applyBorder="1"/>
    <xf numFmtId="0" fontId="3" fillId="2" borderId="3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3" fillId="2" borderId="5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0" xfId="0" applyFont="1" applyFill="1" applyAlignment="1">
      <alignment horizontal="center"/>
    </xf>
    <xf numFmtId="4" fontId="2" fillId="2" borderId="6" xfId="0" applyNumberFormat="1" applyFont="1" applyFill="1" applyBorder="1"/>
    <xf numFmtId="0" fontId="3" fillId="2" borderId="7" xfId="0" applyFont="1" applyFill="1" applyBorder="1"/>
    <xf numFmtId="0" fontId="2" fillId="2" borderId="8" xfId="0" applyFont="1" applyFill="1" applyBorder="1"/>
    <xf numFmtId="0" fontId="3" fillId="2" borderId="8" xfId="0" applyFont="1" applyFill="1" applyBorder="1"/>
    <xf numFmtId="164" fontId="3" fillId="2" borderId="8" xfId="1" applyNumberFormat="1" applyFont="1" applyFill="1" applyBorder="1" applyAlignment="1">
      <alignment horizontal="center" vertical="center"/>
    </xf>
    <xf numFmtId="165" fontId="0" fillId="2" borderId="0" xfId="0" applyNumberFormat="1" applyFill="1"/>
    <xf numFmtId="3" fontId="2" fillId="2" borderId="8" xfId="0" applyNumberFormat="1" applyFont="1" applyFill="1" applyBorder="1"/>
    <xf numFmtId="3" fontId="3" fillId="2" borderId="8" xfId="0" applyNumberFormat="1" applyFont="1" applyFill="1" applyBorder="1"/>
    <xf numFmtId="0" fontId="4" fillId="2" borderId="0" xfId="0" applyFont="1" applyFill="1"/>
    <xf numFmtId="4" fontId="3" fillId="2" borderId="8" xfId="0" applyNumberFormat="1" applyFont="1" applyFill="1" applyBorder="1"/>
    <xf numFmtId="164" fontId="3" fillId="2" borderId="8" xfId="1" applyNumberFormat="1" applyFont="1" applyFill="1" applyBorder="1" applyAlignment="1"/>
    <xf numFmtId="0" fontId="3" fillId="2" borderId="9" xfId="0" applyFont="1" applyFill="1" applyBorder="1"/>
    <xf numFmtId="0" fontId="2" fillId="2" borderId="6" xfId="0" applyFont="1" applyFill="1" applyBorder="1"/>
    <xf numFmtId="0" fontId="4" fillId="2" borderId="7" xfId="0" applyFont="1" applyFill="1" applyBorder="1"/>
    <xf numFmtId="0" fontId="3" fillId="2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" fontId="2" fillId="2" borderId="12" xfId="0" applyNumberFormat="1" applyFont="1" applyFill="1" applyBorder="1"/>
    <xf numFmtId="164" fontId="3" fillId="2" borderId="1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/>
    </xf>
    <xf numFmtId="164" fontId="3" fillId="2" borderId="17" xfId="1" applyNumberFormat="1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2" fillId="2" borderId="7" xfId="0" applyFont="1" applyFill="1" applyBorder="1"/>
    <xf numFmtId="0" fontId="3" fillId="2" borderId="15" xfId="0" applyFont="1" applyFill="1" applyBorder="1"/>
    <xf numFmtId="4" fontId="2" fillId="2" borderId="15" xfId="0" applyNumberFormat="1" applyFont="1" applyFill="1" applyBorder="1"/>
    <xf numFmtId="0" fontId="3" fillId="2" borderId="1" xfId="0" applyFont="1" applyFill="1" applyBorder="1" applyAlignment="1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14" xfId="0" applyBorder="1" applyAlignment="1"/>
    <xf numFmtId="0" fontId="0" fillId="0" borderId="16" xfId="0" applyBorder="1" applyAlignment="1"/>
    <xf numFmtId="4" fontId="2" fillId="2" borderId="10" xfId="0" applyNumberFormat="1" applyFont="1" applyFill="1" applyBorder="1" applyAlignment="1">
      <alignment vertical="center"/>
    </xf>
    <xf numFmtId="0" fontId="3" fillId="2" borderId="11" xfId="0" applyFont="1" applyFill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7"/>
  <sheetViews>
    <sheetView tabSelected="1" topLeftCell="A275" workbookViewId="0">
      <selection activeCell="A303" sqref="A303"/>
    </sheetView>
  </sheetViews>
  <sheetFormatPr defaultRowHeight="15.75" x14ac:dyDescent="0.25"/>
  <cols>
    <col min="1" max="1" width="60" style="6" customWidth="1"/>
    <col min="2" max="2" width="30.140625" style="6" customWidth="1"/>
    <col min="3" max="3" width="16.85546875" style="6" customWidth="1"/>
    <col min="4" max="4" width="16" style="6" customWidth="1"/>
    <col min="5" max="5" width="16.7109375" style="6" customWidth="1"/>
    <col min="6" max="6" width="15.7109375" style="6" customWidth="1"/>
    <col min="7" max="7" width="13.5703125" style="6" customWidth="1"/>
    <col min="8" max="9" width="9.140625" style="5"/>
    <col min="10" max="10" width="11.85546875" style="5" customWidth="1"/>
    <col min="11" max="12" width="9.140625" style="5"/>
    <col min="13" max="13" width="12.85546875" style="5" customWidth="1"/>
    <col min="14" max="16384" width="9.140625" style="5"/>
  </cols>
  <sheetData>
    <row r="2" spans="1:7" x14ac:dyDescent="0.25">
      <c r="A2" s="4" t="s">
        <v>277</v>
      </c>
      <c r="B2" s="4"/>
      <c r="C2" s="4"/>
      <c r="D2" s="4"/>
      <c r="E2" s="4"/>
      <c r="F2" s="4"/>
    </row>
    <row r="3" spans="1:7" x14ac:dyDescent="0.25">
      <c r="A3" s="4" t="s">
        <v>278</v>
      </c>
      <c r="B3" s="4"/>
      <c r="C3" s="4"/>
      <c r="D3" s="4"/>
      <c r="E3" s="4"/>
      <c r="F3" s="4"/>
    </row>
    <row r="4" spans="1:7" x14ac:dyDescent="0.25">
      <c r="A4" s="4" t="s">
        <v>279</v>
      </c>
      <c r="B4" s="4"/>
      <c r="C4" s="4"/>
      <c r="D4" s="4"/>
      <c r="E4" s="4"/>
      <c r="F4" s="4"/>
    </row>
    <row r="5" spans="1:7" x14ac:dyDescent="0.25">
      <c r="A5" s="4" t="s">
        <v>294</v>
      </c>
      <c r="B5" s="4"/>
      <c r="C5" s="4"/>
      <c r="D5" s="4"/>
      <c r="E5" s="4"/>
      <c r="F5" s="4"/>
    </row>
    <row r="6" spans="1:7" x14ac:dyDescent="0.25">
      <c r="A6" s="4"/>
      <c r="B6" s="4"/>
      <c r="C6" s="4"/>
      <c r="D6" s="4"/>
      <c r="E6" s="4"/>
      <c r="F6" s="4"/>
    </row>
    <row r="7" spans="1:7" ht="16.5" thickBot="1" x14ac:dyDescent="0.3">
      <c r="A7" s="4"/>
      <c r="B7" s="4"/>
      <c r="C7" s="4"/>
      <c r="D7" s="4"/>
      <c r="E7" s="4"/>
      <c r="F7" s="4"/>
    </row>
    <row r="8" spans="1:7" ht="16.5" thickBot="1" x14ac:dyDescent="0.3">
      <c r="A8" s="51" t="s">
        <v>12</v>
      </c>
      <c r="B8" s="54">
        <f>SUM(B12+B30+B49+B60+B75+B86+B93+B112+B141+B150+B172+B262+B271+B278+B306)</f>
        <v>12124061.92</v>
      </c>
      <c r="C8" s="55" t="s">
        <v>267</v>
      </c>
      <c r="D8" s="56"/>
      <c r="E8" s="56"/>
      <c r="F8" s="57"/>
      <c r="G8" s="45" t="s">
        <v>291</v>
      </c>
    </row>
    <row r="9" spans="1:7" ht="16.5" thickBot="1" x14ac:dyDescent="0.3">
      <c r="A9" s="52"/>
      <c r="B9" s="52"/>
      <c r="C9" s="33" t="s">
        <v>268</v>
      </c>
      <c r="D9" s="34" t="s">
        <v>269</v>
      </c>
      <c r="E9" s="34" t="s">
        <v>270</v>
      </c>
      <c r="F9" s="34" t="s">
        <v>271</v>
      </c>
      <c r="G9" s="45" t="s">
        <v>282</v>
      </c>
    </row>
    <row r="10" spans="1:7" ht="16.5" thickBot="1" x14ac:dyDescent="0.3">
      <c r="A10" s="53"/>
      <c r="B10" s="53"/>
      <c r="C10" s="35">
        <f>SUM(C12+C30+C49+C60+C75+C86+C93+C112+C141+C150+C172+C262+C271+C278+C306)</f>
        <v>2104541</v>
      </c>
      <c r="D10" s="35">
        <f>SUM(D12+D30+D49+D60+D75+D86+D93+D112+D141+D150+D172+D262+D271+D278+D306)</f>
        <v>209186.36000000002</v>
      </c>
      <c r="E10" s="35">
        <f>SUM(E12+E30+E49+E60+E75+E86+E93+E112+E141+E150+E172+E262+E271+E278+E306)</f>
        <v>1568875.93</v>
      </c>
      <c r="F10" s="35">
        <f>SUM(F12+F30+F49+F60+F75+F86+F93+F112+F141+F150+F172+F262+F271+F278+F306)</f>
        <v>7922506.959999999</v>
      </c>
      <c r="G10" s="46">
        <f>SUM(G12+G30+G49+G60+G75+G86+G93+G112+G141+G150+G172+G262+G271+G278+G306)</f>
        <v>318951.67</v>
      </c>
    </row>
    <row r="11" spans="1:7" x14ac:dyDescent="0.25">
      <c r="A11" s="8" t="s">
        <v>13</v>
      </c>
      <c r="B11" s="20"/>
      <c r="C11" s="20"/>
      <c r="D11" s="20"/>
      <c r="E11" s="20"/>
      <c r="F11" s="20"/>
      <c r="G11" s="2"/>
    </row>
    <row r="12" spans="1:7" x14ac:dyDescent="0.25">
      <c r="A12" s="9" t="s">
        <v>14</v>
      </c>
      <c r="B12" s="21">
        <f>SUM(B13:B28)</f>
        <v>1860000</v>
      </c>
      <c r="C12" s="21">
        <f t="shared" ref="C12:G12" si="0">SUM(C13:C28)</f>
        <v>50000</v>
      </c>
      <c r="D12" s="21">
        <f t="shared" si="0"/>
        <v>0</v>
      </c>
      <c r="E12" s="21">
        <f t="shared" si="0"/>
        <v>0</v>
      </c>
      <c r="F12" s="21">
        <f t="shared" si="0"/>
        <v>1610000</v>
      </c>
      <c r="G12" s="21">
        <f t="shared" si="0"/>
        <v>200000</v>
      </c>
    </row>
    <row r="13" spans="1:7" x14ac:dyDescent="0.25">
      <c r="A13" s="1" t="s">
        <v>15</v>
      </c>
      <c r="B13" s="22">
        <v>50000</v>
      </c>
      <c r="C13" s="22">
        <v>50000</v>
      </c>
      <c r="D13" s="22"/>
      <c r="E13" s="22"/>
      <c r="F13" s="22"/>
      <c r="G13" s="2"/>
    </row>
    <row r="14" spans="1:7" x14ac:dyDescent="0.25">
      <c r="A14" s="1" t="s">
        <v>5</v>
      </c>
      <c r="B14" s="22">
        <v>5000</v>
      </c>
      <c r="C14" s="22"/>
      <c r="D14" s="22"/>
      <c r="E14" s="22"/>
      <c r="F14" s="22">
        <v>5000</v>
      </c>
      <c r="G14" s="2"/>
    </row>
    <row r="15" spans="1:7" x14ac:dyDescent="0.25">
      <c r="A15" s="2" t="s">
        <v>6</v>
      </c>
      <c r="B15" s="22">
        <v>60000</v>
      </c>
      <c r="C15" s="22"/>
      <c r="D15" s="22"/>
      <c r="E15" s="22"/>
      <c r="F15" s="22">
        <v>60000</v>
      </c>
      <c r="G15" s="2"/>
    </row>
    <row r="16" spans="1:7" x14ac:dyDescent="0.25">
      <c r="A16" s="1" t="s">
        <v>16</v>
      </c>
      <c r="B16" s="22">
        <v>100000</v>
      </c>
      <c r="C16" s="22"/>
      <c r="D16" s="22"/>
      <c r="E16" s="22"/>
      <c r="F16" s="22">
        <v>100000</v>
      </c>
      <c r="G16" s="2"/>
    </row>
    <row r="17" spans="1:7" x14ac:dyDescent="0.25">
      <c r="A17" s="1" t="s">
        <v>17</v>
      </c>
      <c r="B17" s="22">
        <v>100000</v>
      </c>
      <c r="C17" s="22"/>
      <c r="D17" s="22"/>
      <c r="E17" s="22"/>
      <c r="F17" s="22">
        <v>100000</v>
      </c>
      <c r="G17" s="2"/>
    </row>
    <row r="18" spans="1:7" x14ac:dyDescent="0.25">
      <c r="A18" s="1" t="s">
        <v>18</v>
      </c>
      <c r="B18" s="22">
        <v>50000</v>
      </c>
      <c r="C18" s="22"/>
      <c r="D18" s="22"/>
      <c r="E18" s="22"/>
      <c r="F18" s="22">
        <v>50000</v>
      </c>
      <c r="G18" s="2"/>
    </row>
    <row r="19" spans="1:7" x14ac:dyDescent="0.25">
      <c r="A19" s="1" t="s">
        <v>19</v>
      </c>
      <c r="B19" s="23">
        <v>5000</v>
      </c>
      <c r="C19" s="23"/>
      <c r="D19" s="23"/>
      <c r="E19" s="23"/>
      <c r="F19" s="23">
        <v>5000</v>
      </c>
      <c r="G19" s="49"/>
    </row>
    <row r="20" spans="1:7" x14ac:dyDescent="0.25">
      <c r="A20" s="2" t="s">
        <v>20</v>
      </c>
      <c r="B20" s="23">
        <v>50000</v>
      </c>
      <c r="C20" s="23"/>
      <c r="D20" s="23"/>
      <c r="E20" s="23"/>
      <c r="F20" s="23">
        <v>50000</v>
      </c>
      <c r="G20" s="50"/>
    </row>
    <row r="21" spans="1:7" x14ac:dyDescent="0.25">
      <c r="A21" s="2" t="s">
        <v>21</v>
      </c>
      <c r="B21" s="23">
        <v>10000</v>
      </c>
      <c r="C21" s="23"/>
      <c r="D21" s="23"/>
      <c r="E21" s="23"/>
      <c r="F21" s="23">
        <v>10000</v>
      </c>
      <c r="G21" s="50"/>
    </row>
    <row r="22" spans="1:7" x14ac:dyDescent="0.25">
      <c r="A22" s="2" t="s">
        <v>22</v>
      </c>
      <c r="B22" s="23">
        <v>50000</v>
      </c>
      <c r="C22" s="23"/>
      <c r="D22" s="23"/>
      <c r="E22" s="23"/>
      <c r="F22" s="23">
        <v>50000</v>
      </c>
      <c r="G22" s="50"/>
    </row>
    <row r="23" spans="1:7" x14ac:dyDescent="0.25">
      <c r="A23" s="2" t="s">
        <v>23</v>
      </c>
      <c r="B23" s="23">
        <v>30000</v>
      </c>
      <c r="C23" s="23"/>
      <c r="D23" s="23"/>
      <c r="E23" s="23"/>
      <c r="F23" s="23">
        <v>30000</v>
      </c>
      <c r="G23" s="50"/>
    </row>
    <row r="24" spans="1:7" x14ac:dyDescent="0.25">
      <c r="A24" s="2" t="s">
        <v>249</v>
      </c>
      <c r="B24" s="23">
        <v>100000</v>
      </c>
      <c r="C24" s="23"/>
      <c r="D24" s="23"/>
      <c r="E24" s="23"/>
      <c r="F24" s="23">
        <v>100000</v>
      </c>
      <c r="G24" s="2"/>
    </row>
    <row r="25" spans="1:7" x14ac:dyDescent="0.25">
      <c r="A25" s="2" t="s">
        <v>272</v>
      </c>
      <c r="B25" s="23">
        <v>50000</v>
      </c>
      <c r="C25" s="23"/>
      <c r="D25" s="23"/>
      <c r="E25" s="23"/>
      <c r="F25" s="23">
        <v>50000</v>
      </c>
      <c r="G25" s="2"/>
    </row>
    <row r="26" spans="1:7" x14ac:dyDescent="0.25">
      <c r="A26" s="6" t="s">
        <v>275</v>
      </c>
      <c r="B26" s="36">
        <v>500000</v>
      </c>
      <c r="C26" s="23"/>
      <c r="D26" s="23"/>
      <c r="E26" s="23"/>
      <c r="F26" s="23">
        <v>500000</v>
      </c>
      <c r="G26" s="2"/>
    </row>
    <row r="27" spans="1:7" x14ac:dyDescent="0.25">
      <c r="A27" s="2" t="s">
        <v>276</v>
      </c>
      <c r="B27" s="23">
        <v>500000</v>
      </c>
      <c r="C27" s="23"/>
      <c r="D27" s="23"/>
      <c r="E27" s="23"/>
      <c r="F27" s="23">
        <v>500000</v>
      </c>
      <c r="G27" s="2"/>
    </row>
    <row r="28" spans="1:7" x14ac:dyDescent="0.25">
      <c r="A28" s="2" t="s">
        <v>295</v>
      </c>
      <c r="B28" s="23">
        <v>200000</v>
      </c>
      <c r="C28" s="23"/>
      <c r="D28" s="23"/>
      <c r="E28" s="23"/>
      <c r="F28" s="23"/>
      <c r="G28" s="2">
        <v>200000</v>
      </c>
    </row>
    <row r="29" spans="1:7" x14ac:dyDescent="0.25">
      <c r="A29" s="2"/>
      <c r="B29" s="23"/>
      <c r="C29" s="23"/>
      <c r="D29" s="23"/>
      <c r="E29" s="23"/>
      <c r="F29" s="23"/>
      <c r="G29" s="2"/>
    </row>
    <row r="30" spans="1:7" x14ac:dyDescent="0.25">
      <c r="A30" s="10" t="s">
        <v>24</v>
      </c>
      <c r="B30" s="21">
        <f>SUM(B31:B47)</f>
        <v>2595500</v>
      </c>
      <c r="C30" s="21">
        <f t="shared" ref="C30:F30" si="1">SUM(C31:C47)</f>
        <v>300000</v>
      </c>
      <c r="D30" s="21">
        <f t="shared" si="1"/>
        <v>100000</v>
      </c>
      <c r="E30" s="21">
        <f t="shared" si="1"/>
        <v>170000</v>
      </c>
      <c r="F30" s="21">
        <f t="shared" si="1"/>
        <v>2025500</v>
      </c>
      <c r="G30" s="2"/>
    </row>
    <row r="31" spans="1:7" x14ac:dyDescent="0.25">
      <c r="A31" s="2" t="s">
        <v>25</v>
      </c>
      <c r="B31" s="22">
        <v>300000</v>
      </c>
      <c r="C31" s="22">
        <v>300000</v>
      </c>
      <c r="D31" s="22"/>
      <c r="E31" s="22"/>
      <c r="F31" s="22"/>
      <c r="G31" s="2"/>
    </row>
    <row r="32" spans="1:7" x14ac:dyDescent="0.25">
      <c r="A32" s="1" t="s">
        <v>0</v>
      </c>
      <c r="B32" s="22">
        <f>100000+100000+100000+100000+100000</f>
        <v>500000</v>
      </c>
      <c r="C32" s="22"/>
      <c r="D32" s="22">
        <v>100000</v>
      </c>
      <c r="E32" s="22">
        <v>100000</v>
      </c>
      <c r="F32" s="22">
        <f>200000+100000</f>
        <v>300000</v>
      </c>
      <c r="G32" s="2"/>
    </row>
    <row r="33" spans="1:7" x14ac:dyDescent="0.25">
      <c r="A33" s="1" t="s">
        <v>26</v>
      </c>
      <c r="B33" s="22">
        <v>70000</v>
      </c>
      <c r="C33" s="22"/>
      <c r="D33" s="22"/>
      <c r="E33" s="22">
        <v>70000</v>
      </c>
      <c r="F33" s="22"/>
      <c r="G33" s="2"/>
    </row>
    <row r="34" spans="1:7" x14ac:dyDescent="0.25">
      <c r="A34" s="1" t="s">
        <v>27</v>
      </c>
      <c r="B34" s="22">
        <v>100000</v>
      </c>
      <c r="C34" s="22"/>
      <c r="D34" s="22"/>
      <c r="E34" s="22"/>
      <c r="F34" s="22">
        <v>100000</v>
      </c>
      <c r="G34" s="2"/>
    </row>
    <row r="35" spans="1:7" x14ac:dyDescent="0.25">
      <c r="A35" s="1" t="s">
        <v>28</v>
      </c>
      <c r="B35" s="22">
        <v>100000</v>
      </c>
      <c r="C35" s="22"/>
      <c r="D35" s="22"/>
      <c r="E35" s="22"/>
      <c r="F35" s="22">
        <v>100000</v>
      </c>
      <c r="G35" s="2"/>
    </row>
    <row r="36" spans="1:7" x14ac:dyDescent="0.25">
      <c r="A36" s="1" t="s">
        <v>29</v>
      </c>
      <c r="B36" s="22">
        <v>200000</v>
      </c>
      <c r="C36" s="22"/>
      <c r="D36" s="22"/>
      <c r="E36" s="22"/>
      <c r="F36" s="22">
        <v>200000</v>
      </c>
      <c r="G36" s="2"/>
    </row>
    <row r="37" spans="1:7" x14ac:dyDescent="0.25">
      <c r="A37" s="2" t="s">
        <v>30</v>
      </c>
      <c r="B37" s="22">
        <v>100000</v>
      </c>
      <c r="C37" s="22"/>
      <c r="D37" s="22"/>
      <c r="E37" s="22"/>
      <c r="F37" s="22">
        <v>100000</v>
      </c>
      <c r="G37" s="2"/>
    </row>
    <row r="38" spans="1:7" x14ac:dyDescent="0.25">
      <c r="A38" s="1" t="s">
        <v>31</v>
      </c>
      <c r="B38" s="22">
        <v>50000</v>
      </c>
      <c r="C38" s="22"/>
      <c r="D38" s="22"/>
      <c r="E38" s="22"/>
      <c r="F38" s="22">
        <v>50000</v>
      </c>
      <c r="G38" s="2"/>
    </row>
    <row r="39" spans="1:7" x14ac:dyDescent="0.25">
      <c r="A39" s="1" t="s">
        <v>32</v>
      </c>
      <c r="B39" s="22">
        <v>1000000</v>
      </c>
      <c r="C39" s="22"/>
      <c r="D39" s="22"/>
      <c r="E39" s="22"/>
      <c r="F39" s="22">
        <v>1000000</v>
      </c>
      <c r="G39" s="2"/>
    </row>
    <row r="40" spans="1:7" x14ac:dyDescent="0.25">
      <c r="A40" s="2" t="s">
        <v>33</v>
      </c>
      <c r="B40" s="23">
        <v>10000</v>
      </c>
      <c r="C40" s="23"/>
      <c r="D40" s="23"/>
      <c r="E40" s="23"/>
      <c r="F40" s="23">
        <v>10000</v>
      </c>
      <c r="G40" s="49"/>
    </row>
    <row r="41" spans="1:7" x14ac:dyDescent="0.25">
      <c r="A41" s="2" t="s">
        <v>34</v>
      </c>
      <c r="B41" s="23">
        <v>15000</v>
      </c>
      <c r="C41" s="23"/>
      <c r="D41" s="23"/>
      <c r="E41" s="23"/>
      <c r="F41" s="23">
        <v>15000</v>
      </c>
      <c r="G41" s="50"/>
    </row>
    <row r="42" spans="1:7" x14ac:dyDescent="0.25">
      <c r="A42" s="2" t="s">
        <v>35</v>
      </c>
      <c r="B42" s="23">
        <v>6000</v>
      </c>
      <c r="C42" s="23"/>
      <c r="D42" s="23"/>
      <c r="E42" s="23"/>
      <c r="F42" s="23">
        <v>6000</v>
      </c>
      <c r="G42" s="50"/>
    </row>
    <row r="43" spans="1:7" x14ac:dyDescent="0.25">
      <c r="A43" s="2" t="s">
        <v>36</v>
      </c>
      <c r="B43" s="23">
        <v>25000</v>
      </c>
      <c r="C43" s="23"/>
      <c r="D43" s="23"/>
      <c r="E43" s="23"/>
      <c r="F43" s="23">
        <v>25000</v>
      </c>
      <c r="G43" s="50"/>
    </row>
    <row r="44" spans="1:7" x14ac:dyDescent="0.25">
      <c r="A44" s="2" t="s">
        <v>37</v>
      </c>
      <c r="B44" s="23">
        <v>30000</v>
      </c>
      <c r="C44" s="23"/>
      <c r="D44" s="23"/>
      <c r="E44" s="23"/>
      <c r="F44" s="23">
        <v>30000</v>
      </c>
      <c r="G44" s="50"/>
    </row>
    <row r="45" spans="1:7" x14ac:dyDescent="0.25">
      <c r="A45" s="2" t="s">
        <v>38</v>
      </c>
      <c r="B45" s="23">
        <f>20000+10000+10000</f>
        <v>40000</v>
      </c>
      <c r="C45" s="23"/>
      <c r="D45" s="23"/>
      <c r="E45" s="23"/>
      <c r="F45" s="23">
        <v>40000</v>
      </c>
      <c r="G45" s="2"/>
    </row>
    <row r="46" spans="1:7" x14ac:dyDescent="0.25">
      <c r="A46" s="2" t="s">
        <v>255</v>
      </c>
      <c r="B46" s="23">
        <v>30000</v>
      </c>
      <c r="C46" s="23"/>
      <c r="D46" s="23"/>
      <c r="E46" s="23"/>
      <c r="F46" s="23">
        <v>30000</v>
      </c>
      <c r="G46" s="2"/>
    </row>
    <row r="47" spans="1:7" x14ac:dyDescent="0.25">
      <c r="A47" s="2" t="s">
        <v>273</v>
      </c>
      <c r="B47" s="23">
        <v>19500</v>
      </c>
      <c r="C47" s="23"/>
      <c r="D47" s="23"/>
      <c r="E47" s="23"/>
      <c r="F47" s="23">
        <v>19500</v>
      </c>
      <c r="G47" s="2"/>
    </row>
    <row r="48" spans="1:7" x14ac:dyDescent="0.25">
      <c r="A48" s="2"/>
      <c r="B48" s="23"/>
      <c r="C48" s="23"/>
      <c r="D48" s="23"/>
      <c r="E48" s="23"/>
      <c r="F48" s="23"/>
      <c r="G48" s="2"/>
    </row>
    <row r="49" spans="1:13" x14ac:dyDescent="0.25">
      <c r="A49" s="9" t="s">
        <v>39</v>
      </c>
      <c r="B49" s="21">
        <f>SUM(B50:B58)</f>
        <v>1348591.17</v>
      </c>
      <c r="C49" s="21">
        <f t="shared" ref="C49:G49" si="2">SUM(C50:C58)</f>
        <v>0</v>
      </c>
      <c r="D49" s="21">
        <f t="shared" si="2"/>
        <v>33500</v>
      </c>
      <c r="E49" s="21">
        <f t="shared" si="2"/>
        <v>147205.46</v>
      </c>
      <c r="F49" s="21">
        <f t="shared" si="2"/>
        <v>1144434.04</v>
      </c>
      <c r="G49" s="21">
        <f t="shared" si="2"/>
        <v>23451.67</v>
      </c>
    </row>
    <row r="50" spans="1:13" ht="31.5" x14ac:dyDescent="0.25">
      <c r="A50" s="1" t="s">
        <v>40</v>
      </c>
      <c r="B50" s="22">
        <v>22000</v>
      </c>
      <c r="C50" s="22"/>
      <c r="D50" s="22">
        <v>22000</v>
      </c>
      <c r="E50" s="22"/>
      <c r="F50" s="22"/>
      <c r="G50" s="2"/>
    </row>
    <row r="51" spans="1:13" x14ac:dyDescent="0.25">
      <c r="A51" s="1" t="s">
        <v>41</v>
      </c>
      <c r="B51" s="22">
        <v>25464.47</v>
      </c>
      <c r="C51" s="22"/>
      <c r="D51" s="22"/>
      <c r="E51" s="22">
        <v>25464.47</v>
      </c>
      <c r="F51" s="22"/>
      <c r="G51" s="2"/>
    </row>
    <row r="52" spans="1:13" x14ac:dyDescent="0.25">
      <c r="A52" s="1" t="s">
        <v>42</v>
      </c>
      <c r="B52" s="22">
        <v>11500</v>
      </c>
      <c r="C52" s="22"/>
      <c r="D52" s="22">
        <v>11500</v>
      </c>
      <c r="E52" s="22"/>
      <c r="F52" s="22"/>
      <c r="G52" s="2"/>
    </row>
    <row r="53" spans="1:13" ht="31.5" x14ac:dyDescent="0.25">
      <c r="A53" s="1" t="s">
        <v>43</v>
      </c>
      <c r="B53" s="22">
        <f>4740.99+86.21+10098.69+25986.23+12.29+23250.62+23451.67</f>
        <v>87626.7</v>
      </c>
      <c r="C53" s="22"/>
      <c r="D53" s="22"/>
      <c r="E53" s="22">
        <v>4740.99</v>
      </c>
      <c r="F53" s="22">
        <v>59434.04</v>
      </c>
      <c r="G53" s="2">
        <v>23451.67</v>
      </c>
    </row>
    <row r="54" spans="1:13" ht="31.5" x14ac:dyDescent="0.25">
      <c r="A54" s="1" t="s">
        <v>44</v>
      </c>
      <c r="B54" s="22">
        <v>102000</v>
      </c>
      <c r="C54" s="22"/>
      <c r="D54" s="22"/>
      <c r="E54" s="22">
        <v>102000</v>
      </c>
      <c r="F54" s="22"/>
      <c r="G54" s="2"/>
    </row>
    <row r="55" spans="1:13" ht="31.5" x14ac:dyDescent="0.25">
      <c r="A55" s="1" t="s">
        <v>45</v>
      </c>
      <c r="B55" s="22">
        <v>15000</v>
      </c>
      <c r="C55" s="22"/>
      <c r="D55" s="22"/>
      <c r="E55" s="22">
        <v>15000</v>
      </c>
      <c r="F55" s="22"/>
      <c r="G55" s="2"/>
    </row>
    <row r="56" spans="1:13" x14ac:dyDescent="0.25">
      <c r="A56" s="1" t="s">
        <v>7</v>
      </c>
      <c r="B56" s="22">
        <v>69000</v>
      </c>
      <c r="C56" s="22"/>
      <c r="D56" s="22"/>
      <c r="E56" s="22"/>
      <c r="F56" s="22">
        <v>69000</v>
      </c>
      <c r="G56" s="2"/>
    </row>
    <row r="57" spans="1:13" ht="31.5" x14ac:dyDescent="0.25">
      <c r="A57" s="1" t="s">
        <v>46</v>
      </c>
      <c r="B57" s="23">
        <v>16000</v>
      </c>
      <c r="C57" s="23"/>
      <c r="D57" s="23"/>
      <c r="E57" s="23"/>
      <c r="F57" s="23">
        <v>16000</v>
      </c>
      <c r="G57" s="2"/>
    </row>
    <row r="58" spans="1:13" x14ac:dyDescent="0.25">
      <c r="A58" s="1" t="s">
        <v>47</v>
      </c>
      <c r="B58" s="23">
        <f>250264.46+547363.3+50459.21+26784.05+8090.83+60533.36+56504.79</f>
        <v>1000000</v>
      </c>
      <c r="C58" s="23"/>
      <c r="D58" s="23"/>
      <c r="E58" s="23"/>
      <c r="F58" s="23">
        <v>1000000</v>
      </c>
      <c r="G58" s="2"/>
      <c r="M58" s="24"/>
    </row>
    <row r="59" spans="1:13" x14ac:dyDescent="0.25">
      <c r="A59" s="2"/>
      <c r="B59" s="23"/>
      <c r="C59" s="23"/>
      <c r="D59" s="23"/>
      <c r="E59" s="23"/>
      <c r="F59" s="23"/>
      <c r="G59" s="2"/>
    </row>
    <row r="60" spans="1:13" x14ac:dyDescent="0.25">
      <c r="A60" s="9" t="s">
        <v>48</v>
      </c>
      <c r="B60" s="21">
        <f>SUM(B61:B73)</f>
        <v>425635.2</v>
      </c>
      <c r="C60" s="21">
        <f t="shared" ref="C60:F60" si="3">SUM(C61:C74)</f>
        <v>0</v>
      </c>
      <c r="D60" s="21">
        <f t="shared" si="3"/>
        <v>0</v>
      </c>
      <c r="E60" s="21">
        <f t="shared" si="3"/>
        <v>118607.65</v>
      </c>
      <c r="F60" s="21">
        <f t="shared" si="3"/>
        <v>307027.55</v>
      </c>
      <c r="G60" s="2"/>
    </row>
    <row r="61" spans="1:13" x14ac:dyDescent="0.25">
      <c r="A61" s="2" t="s">
        <v>49</v>
      </c>
      <c r="B61" s="22">
        <f>7000+45600</f>
        <v>52600</v>
      </c>
      <c r="C61" s="22"/>
      <c r="D61" s="22"/>
      <c r="E61" s="22">
        <v>7000</v>
      </c>
      <c r="F61" s="22">
        <v>45600</v>
      </c>
      <c r="G61" s="2"/>
    </row>
    <row r="62" spans="1:13" x14ac:dyDescent="0.25">
      <c r="A62" s="2" t="s">
        <v>50</v>
      </c>
      <c r="B62" s="22">
        <v>11309.9</v>
      </c>
      <c r="C62" s="22"/>
      <c r="D62" s="22"/>
      <c r="E62" s="22"/>
      <c r="F62" s="22">
        <v>11309.9</v>
      </c>
      <c r="G62" s="2"/>
    </row>
    <row r="63" spans="1:13" x14ac:dyDescent="0.25">
      <c r="A63" s="2" t="s">
        <v>280</v>
      </c>
      <c r="B63" s="22">
        <v>2799.29</v>
      </c>
      <c r="C63" s="22"/>
      <c r="D63" s="22"/>
      <c r="E63" s="22"/>
      <c r="F63" s="22">
        <v>2799.29</v>
      </c>
      <c r="G63" s="2"/>
    </row>
    <row r="64" spans="1:13" x14ac:dyDescent="0.25">
      <c r="A64" s="1" t="s">
        <v>51</v>
      </c>
      <c r="B64" s="22">
        <f>16357.65+10582.43+12399.53</f>
        <v>39339.61</v>
      </c>
      <c r="C64" s="22"/>
      <c r="D64" s="22"/>
      <c r="E64" s="22">
        <v>16357.65</v>
      </c>
      <c r="F64" s="22">
        <f>10582.43+12399.53</f>
        <v>22981.96</v>
      </c>
      <c r="G64" s="2"/>
    </row>
    <row r="65" spans="1:7" x14ac:dyDescent="0.25">
      <c r="A65" s="1" t="s">
        <v>52</v>
      </c>
      <c r="B65" s="22">
        <v>34800</v>
      </c>
      <c r="C65" s="22"/>
      <c r="D65" s="22"/>
      <c r="E65" s="22"/>
      <c r="F65" s="22">
        <v>34800</v>
      </c>
      <c r="G65" s="2"/>
    </row>
    <row r="66" spans="1:7" x14ac:dyDescent="0.25">
      <c r="A66" s="2" t="s">
        <v>53</v>
      </c>
      <c r="B66" s="23">
        <v>20000</v>
      </c>
      <c r="C66" s="23"/>
      <c r="D66" s="23"/>
      <c r="E66" s="23"/>
      <c r="F66" s="23">
        <v>20000</v>
      </c>
      <c r="G66" s="58"/>
    </row>
    <row r="67" spans="1:7" x14ac:dyDescent="0.25">
      <c r="A67" s="2" t="s">
        <v>54</v>
      </c>
      <c r="B67" s="23">
        <v>9000</v>
      </c>
      <c r="C67" s="23"/>
      <c r="D67" s="23"/>
      <c r="E67" s="23"/>
      <c r="F67" s="23">
        <v>9000</v>
      </c>
      <c r="G67" s="59"/>
    </row>
    <row r="68" spans="1:7" x14ac:dyDescent="0.25">
      <c r="A68" s="2" t="s">
        <v>55</v>
      </c>
      <c r="B68" s="23">
        <f>9000+24000</f>
        <v>33000</v>
      </c>
      <c r="C68" s="23"/>
      <c r="D68" s="23"/>
      <c r="E68" s="23">
        <v>9000</v>
      </c>
      <c r="F68" s="23">
        <v>24000</v>
      </c>
      <c r="G68" s="2"/>
    </row>
    <row r="69" spans="1:7" x14ac:dyDescent="0.25">
      <c r="A69" s="2" t="s">
        <v>56</v>
      </c>
      <c r="B69" s="22">
        <f>15000+40500</f>
        <v>55500</v>
      </c>
      <c r="C69" s="22"/>
      <c r="D69" s="22"/>
      <c r="E69" s="22">
        <v>15000</v>
      </c>
      <c r="F69" s="22">
        <v>40500</v>
      </c>
      <c r="G69" s="2"/>
    </row>
    <row r="70" spans="1:7" x14ac:dyDescent="0.25">
      <c r="A70" s="1" t="s">
        <v>57</v>
      </c>
      <c r="B70" s="22">
        <v>71250</v>
      </c>
      <c r="C70" s="22"/>
      <c r="D70" s="22"/>
      <c r="E70" s="22">
        <v>71250</v>
      </c>
      <c r="F70" s="22"/>
      <c r="G70" s="2"/>
    </row>
    <row r="71" spans="1:7" x14ac:dyDescent="0.25">
      <c r="A71" s="1" t="s">
        <v>250</v>
      </c>
      <c r="B71" s="2">
        <f>44429.5-3369.5</f>
        <v>41060</v>
      </c>
      <c r="C71" s="2"/>
      <c r="D71" s="2"/>
      <c r="E71" s="2"/>
      <c r="F71" s="2">
        <v>41060</v>
      </c>
      <c r="G71" s="2"/>
    </row>
    <row r="72" spans="1:7" x14ac:dyDescent="0.25">
      <c r="A72" s="1" t="s">
        <v>283</v>
      </c>
      <c r="B72" s="2">
        <f>8500-1000</f>
        <v>7500</v>
      </c>
      <c r="C72" s="2"/>
      <c r="D72" s="2"/>
      <c r="E72" s="2"/>
      <c r="F72" s="2">
        <v>7500</v>
      </c>
      <c r="G72" s="2"/>
    </row>
    <row r="73" spans="1:7" x14ac:dyDescent="0.25">
      <c r="A73" s="1" t="s">
        <v>284</v>
      </c>
      <c r="B73" s="2">
        <f>30558.54+21674.07-4756.21</f>
        <v>47476.4</v>
      </c>
      <c r="C73" s="2"/>
      <c r="D73" s="2"/>
      <c r="E73" s="2"/>
      <c r="F73" s="2">
        <v>47476.4</v>
      </c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10" t="s">
        <v>58</v>
      </c>
      <c r="B75" s="21">
        <f>SUM(B76:B84)</f>
        <v>829250</v>
      </c>
      <c r="C75" s="21">
        <f t="shared" ref="C75:G75" si="4">SUM(C76:C84)</f>
        <v>25500</v>
      </c>
      <c r="D75" s="21">
        <f t="shared" si="4"/>
        <v>0</v>
      </c>
      <c r="E75" s="21">
        <f t="shared" si="4"/>
        <v>466750</v>
      </c>
      <c r="F75" s="21">
        <f t="shared" si="4"/>
        <v>257500</v>
      </c>
      <c r="G75" s="21">
        <f t="shared" si="4"/>
        <v>79500</v>
      </c>
    </row>
    <row r="76" spans="1:7" x14ac:dyDescent="0.25">
      <c r="A76" s="2" t="s">
        <v>59</v>
      </c>
      <c r="B76" s="22">
        <v>25500</v>
      </c>
      <c r="C76" s="22">
        <v>25500</v>
      </c>
      <c r="D76" s="22"/>
      <c r="E76" s="22"/>
      <c r="F76" s="22"/>
      <c r="G76" s="2"/>
    </row>
    <row r="77" spans="1:7" x14ac:dyDescent="0.25">
      <c r="A77" s="1" t="s">
        <v>60</v>
      </c>
      <c r="B77" s="22">
        <f>76000+13000+68000+12000</f>
        <v>169000</v>
      </c>
      <c r="C77" s="22"/>
      <c r="D77" s="22"/>
      <c r="E77" s="22">
        <v>89000</v>
      </c>
      <c r="F77" s="22">
        <v>68000</v>
      </c>
      <c r="G77" s="2">
        <v>12000</v>
      </c>
    </row>
    <row r="78" spans="1:7" x14ac:dyDescent="0.25">
      <c r="A78" s="1" t="s">
        <v>61</v>
      </c>
      <c r="B78" s="22">
        <f>30500+4500+4500+30500+10000+57500</f>
        <v>137500</v>
      </c>
      <c r="C78" s="22"/>
      <c r="D78" s="22"/>
      <c r="E78" s="22">
        <v>70000</v>
      </c>
      <c r="F78" s="22"/>
      <c r="G78" s="2">
        <f>10000+57500</f>
        <v>67500</v>
      </c>
    </row>
    <row r="79" spans="1:7" x14ac:dyDescent="0.25">
      <c r="A79" s="1" t="s">
        <v>62</v>
      </c>
      <c r="B79" s="22">
        <v>60000</v>
      </c>
      <c r="C79" s="22"/>
      <c r="D79" s="22"/>
      <c r="E79" s="22">
        <v>60000</v>
      </c>
      <c r="F79" s="22"/>
      <c r="G79" s="2"/>
    </row>
    <row r="80" spans="1:7" x14ac:dyDescent="0.25">
      <c r="A80" s="1" t="s">
        <v>63</v>
      </c>
      <c r="B80" s="22">
        <f>95000+12000+12295.78+94704.22</f>
        <v>214000</v>
      </c>
      <c r="C80" s="22"/>
      <c r="D80" s="22"/>
      <c r="E80" s="22">
        <v>107000</v>
      </c>
      <c r="F80" s="22">
        <f>12295.78+94704.22</f>
        <v>107000</v>
      </c>
      <c r="G80" s="2"/>
    </row>
    <row r="81" spans="1:7" x14ac:dyDescent="0.25">
      <c r="A81" s="1" t="s">
        <v>64</v>
      </c>
      <c r="B81" s="22">
        <f>17000+17000</f>
        <v>34000</v>
      </c>
      <c r="C81" s="22"/>
      <c r="D81" s="22"/>
      <c r="E81" s="22">
        <v>34000</v>
      </c>
      <c r="F81" s="22"/>
      <c r="G81" s="2"/>
    </row>
    <row r="82" spans="1:7" x14ac:dyDescent="0.25">
      <c r="A82" s="1" t="s">
        <v>65</v>
      </c>
      <c r="B82" s="22">
        <v>72250</v>
      </c>
      <c r="C82" s="22"/>
      <c r="D82" s="22"/>
      <c r="E82" s="22">
        <v>72250</v>
      </c>
      <c r="F82" s="22"/>
      <c r="G82" s="2"/>
    </row>
    <row r="83" spans="1:7" x14ac:dyDescent="0.25">
      <c r="A83" s="1" t="s">
        <v>66</v>
      </c>
      <c r="B83" s="22">
        <f>34500+7500</f>
        <v>42000</v>
      </c>
      <c r="C83" s="22"/>
      <c r="D83" s="22"/>
      <c r="E83" s="22">
        <v>34500</v>
      </c>
      <c r="F83" s="22">
        <v>7500</v>
      </c>
      <c r="G83" s="2"/>
    </row>
    <row r="84" spans="1:7" x14ac:dyDescent="0.25">
      <c r="A84" s="2" t="s">
        <v>67</v>
      </c>
      <c r="B84" s="23">
        <v>75000</v>
      </c>
      <c r="C84" s="23"/>
      <c r="D84" s="23"/>
      <c r="E84" s="23"/>
      <c r="F84" s="23">
        <v>75000</v>
      </c>
      <c r="G84" s="2"/>
    </row>
    <row r="85" spans="1:7" x14ac:dyDescent="0.25">
      <c r="A85" s="2"/>
      <c r="B85" s="23"/>
      <c r="C85" s="23"/>
      <c r="D85" s="23"/>
      <c r="E85" s="23"/>
      <c r="F85" s="23"/>
      <c r="G85" s="2"/>
    </row>
    <row r="86" spans="1:7" x14ac:dyDescent="0.25">
      <c r="A86" s="9" t="s">
        <v>68</v>
      </c>
      <c r="B86" s="25">
        <f>SUM(B87:B91)</f>
        <v>150000</v>
      </c>
      <c r="C86" s="25">
        <f t="shared" ref="C86:F86" si="5">SUM(C87:C91)</f>
        <v>0</v>
      </c>
      <c r="D86" s="25">
        <f t="shared" si="5"/>
        <v>0</v>
      </c>
      <c r="E86" s="25">
        <f t="shared" si="5"/>
        <v>0</v>
      </c>
      <c r="F86" s="25">
        <f t="shared" si="5"/>
        <v>150000</v>
      </c>
      <c r="G86" s="2"/>
    </row>
    <row r="87" spans="1:7" x14ac:dyDescent="0.25">
      <c r="A87" s="2" t="s">
        <v>69</v>
      </c>
      <c r="B87" s="26">
        <v>50000</v>
      </c>
      <c r="C87" s="26"/>
      <c r="D87" s="26"/>
      <c r="E87" s="26"/>
      <c r="F87" s="26">
        <v>50000</v>
      </c>
      <c r="G87" s="49"/>
    </row>
    <row r="88" spans="1:7" x14ac:dyDescent="0.25">
      <c r="A88" s="2" t="s">
        <v>70</v>
      </c>
      <c r="B88" s="26">
        <v>50000</v>
      </c>
      <c r="C88" s="26"/>
      <c r="D88" s="26"/>
      <c r="E88" s="26"/>
      <c r="F88" s="26">
        <v>50000</v>
      </c>
      <c r="G88" s="50"/>
    </row>
    <row r="89" spans="1:7" x14ac:dyDescent="0.25">
      <c r="A89" s="2" t="s">
        <v>71</v>
      </c>
      <c r="B89" s="26">
        <v>25000</v>
      </c>
      <c r="C89" s="26"/>
      <c r="D89" s="26"/>
      <c r="E89" s="26"/>
      <c r="F89" s="26">
        <v>25000</v>
      </c>
      <c r="G89" s="50"/>
    </row>
    <row r="90" spans="1:7" x14ac:dyDescent="0.25">
      <c r="A90" s="2" t="s">
        <v>72</v>
      </c>
      <c r="B90" s="26">
        <v>10000</v>
      </c>
      <c r="C90" s="26"/>
      <c r="D90" s="26"/>
      <c r="E90" s="26"/>
      <c r="F90" s="26">
        <v>10000</v>
      </c>
      <c r="G90" s="50"/>
    </row>
    <row r="91" spans="1:7" x14ac:dyDescent="0.25">
      <c r="A91" s="1" t="s">
        <v>73</v>
      </c>
      <c r="B91" s="22">
        <v>15000</v>
      </c>
      <c r="C91" s="22"/>
      <c r="D91" s="22"/>
      <c r="E91" s="22"/>
      <c r="F91" s="22">
        <v>15000</v>
      </c>
      <c r="G91" s="2"/>
    </row>
    <row r="92" spans="1:7" x14ac:dyDescent="0.25">
      <c r="A92" s="1"/>
      <c r="B92" s="22"/>
      <c r="C92" s="22"/>
      <c r="D92" s="22"/>
      <c r="E92" s="22"/>
      <c r="F92" s="22"/>
      <c r="G92" s="2"/>
    </row>
    <row r="93" spans="1:7" x14ac:dyDescent="0.25">
      <c r="A93" s="10" t="s">
        <v>74</v>
      </c>
      <c r="B93" s="21">
        <f>SUM(B94:B110)</f>
        <v>596469.66999999993</v>
      </c>
      <c r="C93" s="21">
        <f t="shared" ref="C93:G93" si="6">SUM(C94:C110)</f>
        <v>0</v>
      </c>
      <c r="D93" s="21">
        <f t="shared" si="6"/>
        <v>0</v>
      </c>
      <c r="E93" s="21">
        <f t="shared" si="6"/>
        <v>0</v>
      </c>
      <c r="F93" s="21">
        <f t="shared" si="6"/>
        <v>580469.66999999993</v>
      </c>
      <c r="G93" s="21">
        <f t="shared" si="6"/>
        <v>16000</v>
      </c>
    </row>
    <row r="94" spans="1:7" x14ac:dyDescent="0.25">
      <c r="A94" s="2" t="s">
        <v>75</v>
      </c>
      <c r="B94" s="22">
        <v>100000</v>
      </c>
      <c r="C94" s="22"/>
      <c r="D94" s="22"/>
      <c r="E94" s="22"/>
      <c r="F94" s="22">
        <v>100000</v>
      </c>
      <c r="G94" s="2"/>
    </row>
    <row r="95" spans="1:7" x14ac:dyDescent="0.25">
      <c r="A95" s="2" t="s">
        <v>285</v>
      </c>
      <c r="B95" s="22">
        <f>1281.27+24553.78+1697.91+3296.02</f>
        <v>30828.98</v>
      </c>
      <c r="C95" s="22"/>
      <c r="D95" s="22"/>
      <c r="E95" s="22"/>
      <c r="F95" s="22">
        <v>30828.98</v>
      </c>
      <c r="G95" s="2"/>
    </row>
    <row r="96" spans="1:7" x14ac:dyDescent="0.25">
      <c r="A96" s="2" t="s">
        <v>286</v>
      </c>
      <c r="B96" s="22">
        <v>13768.12</v>
      </c>
      <c r="C96" s="22"/>
      <c r="D96" s="22"/>
      <c r="E96" s="22"/>
      <c r="F96" s="22">
        <v>13768.12</v>
      </c>
      <c r="G96" s="2"/>
    </row>
    <row r="97" spans="1:7" x14ac:dyDescent="0.25">
      <c r="A97" s="2" t="s">
        <v>287</v>
      </c>
      <c r="B97" s="22">
        <v>106777.26</v>
      </c>
      <c r="C97" s="22"/>
      <c r="D97" s="22"/>
      <c r="E97" s="22"/>
      <c r="F97" s="22">
        <v>106777.26</v>
      </c>
      <c r="G97" s="2"/>
    </row>
    <row r="98" spans="1:7" x14ac:dyDescent="0.25">
      <c r="A98" s="2" t="s">
        <v>288</v>
      </c>
      <c r="B98" s="22">
        <v>46354.85</v>
      </c>
      <c r="C98" s="22"/>
      <c r="D98" s="22"/>
      <c r="E98" s="22"/>
      <c r="F98" s="22">
        <v>46354.85</v>
      </c>
      <c r="G98" s="2"/>
    </row>
    <row r="99" spans="1:7" x14ac:dyDescent="0.25">
      <c r="A99" s="2" t="s">
        <v>76</v>
      </c>
      <c r="B99" s="22">
        <f>1000+2400+700</f>
        <v>4100</v>
      </c>
      <c r="C99" s="22"/>
      <c r="D99" s="22"/>
      <c r="E99" s="22"/>
      <c r="F99" s="22">
        <v>4100</v>
      </c>
      <c r="G99" s="2"/>
    </row>
    <row r="100" spans="1:7" x14ac:dyDescent="0.25">
      <c r="A100" s="1" t="s">
        <v>11</v>
      </c>
      <c r="B100" s="22">
        <f>8663+5326+4661+7653.46+10000</f>
        <v>36303.46</v>
      </c>
      <c r="C100" s="22"/>
      <c r="D100" s="22"/>
      <c r="E100" s="22"/>
      <c r="F100" s="22">
        <v>36303.46</v>
      </c>
      <c r="G100" s="2"/>
    </row>
    <row r="101" spans="1:7" x14ac:dyDescent="0.25">
      <c r="A101" s="1" t="s">
        <v>77</v>
      </c>
      <c r="B101" s="23">
        <v>46000</v>
      </c>
      <c r="C101" s="23"/>
      <c r="D101" s="23"/>
      <c r="E101" s="23"/>
      <c r="F101" s="23">
        <v>46000</v>
      </c>
      <c r="G101" s="49"/>
    </row>
    <row r="102" spans="1:7" x14ac:dyDescent="0.25">
      <c r="A102" s="2" t="s">
        <v>78</v>
      </c>
      <c r="B102" s="23">
        <v>8500</v>
      </c>
      <c r="C102" s="23"/>
      <c r="D102" s="23"/>
      <c r="E102" s="23"/>
      <c r="F102" s="23">
        <v>8500</v>
      </c>
      <c r="G102" s="50"/>
    </row>
    <row r="103" spans="1:7" x14ac:dyDescent="0.25">
      <c r="A103" s="2" t="s">
        <v>79</v>
      </c>
      <c r="B103" s="23">
        <v>51500</v>
      </c>
      <c r="C103" s="23"/>
      <c r="D103" s="23"/>
      <c r="E103" s="23"/>
      <c r="F103" s="23">
        <v>51500</v>
      </c>
      <c r="G103" s="50"/>
    </row>
    <row r="104" spans="1:7" x14ac:dyDescent="0.25">
      <c r="A104" s="2" t="s">
        <v>80</v>
      </c>
      <c r="B104" s="23">
        <v>15000</v>
      </c>
      <c r="C104" s="23"/>
      <c r="D104" s="23"/>
      <c r="E104" s="23"/>
      <c r="F104" s="23">
        <v>15000</v>
      </c>
      <c r="G104" s="50"/>
    </row>
    <row r="105" spans="1:7" x14ac:dyDescent="0.25">
      <c r="A105" s="2" t="s">
        <v>81</v>
      </c>
      <c r="B105" s="23">
        <v>65000</v>
      </c>
      <c r="C105" s="23"/>
      <c r="D105" s="23"/>
      <c r="E105" s="23"/>
      <c r="F105" s="23">
        <v>65000</v>
      </c>
      <c r="G105" s="50"/>
    </row>
    <row r="106" spans="1:7" x14ac:dyDescent="0.25">
      <c r="A106" s="2" t="s">
        <v>82</v>
      </c>
      <c r="B106" s="23">
        <v>15000</v>
      </c>
      <c r="C106" s="23"/>
      <c r="D106" s="23"/>
      <c r="E106" s="23"/>
      <c r="F106" s="23">
        <v>15000</v>
      </c>
      <c r="G106" s="50"/>
    </row>
    <row r="107" spans="1:7" x14ac:dyDescent="0.25">
      <c r="A107" s="2" t="s">
        <v>83</v>
      </c>
      <c r="B107" s="23">
        <v>10000</v>
      </c>
      <c r="C107" s="23"/>
      <c r="D107" s="23"/>
      <c r="E107" s="23"/>
      <c r="F107" s="23">
        <v>10000</v>
      </c>
      <c r="G107" s="50"/>
    </row>
    <row r="108" spans="1:7" x14ac:dyDescent="0.25">
      <c r="A108" s="2" t="s">
        <v>84</v>
      </c>
      <c r="B108" s="23">
        <v>13500</v>
      </c>
      <c r="C108" s="23"/>
      <c r="D108" s="23"/>
      <c r="E108" s="23"/>
      <c r="F108" s="23">
        <v>13500</v>
      </c>
      <c r="G108" s="50"/>
    </row>
    <row r="109" spans="1:7" x14ac:dyDescent="0.25">
      <c r="A109" s="2" t="s">
        <v>85</v>
      </c>
      <c r="B109" s="23">
        <f>9715+8122</f>
        <v>17837</v>
      </c>
      <c r="C109" s="23"/>
      <c r="D109" s="23"/>
      <c r="E109" s="23"/>
      <c r="F109" s="23">
        <f>9715+8122</f>
        <v>17837</v>
      </c>
      <c r="G109" s="2"/>
    </row>
    <row r="110" spans="1:7" x14ac:dyDescent="0.25">
      <c r="A110" s="2" t="s">
        <v>293</v>
      </c>
      <c r="B110" s="23">
        <v>16000</v>
      </c>
      <c r="C110" s="23"/>
      <c r="D110" s="23"/>
      <c r="E110" s="23"/>
      <c r="F110" s="23"/>
      <c r="G110" s="2">
        <v>16000</v>
      </c>
    </row>
    <row r="111" spans="1:7" x14ac:dyDescent="0.25">
      <c r="A111" s="2"/>
      <c r="B111" s="22"/>
      <c r="C111" s="22"/>
      <c r="D111" s="22"/>
      <c r="E111" s="22"/>
      <c r="F111" s="22"/>
      <c r="G111" s="2"/>
    </row>
    <row r="112" spans="1:7" x14ac:dyDescent="0.25">
      <c r="A112" s="11" t="s">
        <v>86</v>
      </c>
      <c r="B112" s="27">
        <f>SUM(B113:B139)</f>
        <v>406400</v>
      </c>
      <c r="C112" s="27">
        <f t="shared" ref="C112:F112" si="7">SUM(C113:C139)</f>
        <v>0</v>
      </c>
      <c r="D112" s="27">
        <f t="shared" si="7"/>
        <v>0</v>
      </c>
      <c r="E112" s="27">
        <f t="shared" si="7"/>
        <v>0</v>
      </c>
      <c r="F112" s="27">
        <f t="shared" si="7"/>
        <v>406400</v>
      </c>
      <c r="G112" s="2"/>
    </row>
    <row r="113" spans="1:7" x14ac:dyDescent="0.25">
      <c r="A113" s="1" t="s">
        <v>87</v>
      </c>
      <c r="B113" s="22">
        <v>9000</v>
      </c>
      <c r="C113" s="22"/>
      <c r="D113" s="22"/>
      <c r="E113" s="22"/>
      <c r="F113" s="22">
        <v>9000</v>
      </c>
      <c r="G113" s="2"/>
    </row>
    <row r="114" spans="1:7" ht="31.5" x14ac:dyDescent="0.25">
      <c r="A114" s="1" t="s">
        <v>88</v>
      </c>
      <c r="B114" s="22">
        <v>31000</v>
      </c>
      <c r="C114" s="22"/>
      <c r="D114" s="22"/>
      <c r="E114" s="22"/>
      <c r="F114" s="22">
        <v>31000</v>
      </c>
      <c r="G114" s="2"/>
    </row>
    <row r="115" spans="1:7" x14ac:dyDescent="0.25">
      <c r="A115" s="2" t="s">
        <v>89</v>
      </c>
      <c r="B115" s="22">
        <v>32600</v>
      </c>
      <c r="C115" s="22"/>
      <c r="D115" s="22"/>
      <c r="E115" s="22"/>
      <c r="F115" s="22">
        <v>32600</v>
      </c>
      <c r="G115" s="49"/>
    </row>
    <row r="116" spans="1:7" x14ac:dyDescent="0.25">
      <c r="A116" s="2" t="s">
        <v>90</v>
      </c>
      <c r="B116" s="22">
        <v>20000</v>
      </c>
      <c r="C116" s="22"/>
      <c r="D116" s="22"/>
      <c r="E116" s="22"/>
      <c r="F116" s="22">
        <v>20000</v>
      </c>
      <c r="G116" s="50"/>
    </row>
    <row r="117" spans="1:7" x14ac:dyDescent="0.25">
      <c r="A117" s="2" t="s">
        <v>91</v>
      </c>
      <c r="B117" s="22">
        <v>50000</v>
      </c>
      <c r="C117" s="22"/>
      <c r="D117" s="22"/>
      <c r="E117" s="22"/>
      <c r="F117" s="22">
        <v>50000</v>
      </c>
      <c r="G117" s="50"/>
    </row>
    <row r="118" spans="1:7" x14ac:dyDescent="0.25">
      <c r="A118" s="2" t="s">
        <v>92</v>
      </c>
      <c r="B118" s="22">
        <v>15000</v>
      </c>
      <c r="C118" s="22"/>
      <c r="D118" s="22"/>
      <c r="E118" s="22"/>
      <c r="F118" s="22">
        <v>15000</v>
      </c>
      <c r="G118" s="50"/>
    </row>
    <row r="119" spans="1:7" x14ac:dyDescent="0.25">
      <c r="A119" s="2" t="s">
        <v>93</v>
      </c>
      <c r="B119" s="23">
        <v>10000</v>
      </c>
      <c r="C119" s="23"/>
      <c r="D119" s="23"/>
      <c r="E119" s="23"/>
      <c r="F119" s="23">
        <v>10000</v>
      </c>
      <c r="G119" s="49"/>
    </row>
    <row r="120" spans="1:7" x14ac:dyDescent="0.25">
      <c r="A120" s="2" t="s">
        <v>94</v>
      </c>
      <c r="B120" s="23">
        <v>10300</v>
      </c>
      <c r="C120" s="23"/>
      <c r="D120" s="23"/>
      <c r="E120" s="23"/>
      <c r="F120" s="23">
        <v>10300</v>
      </c>
      <c r="G120" s="50"/>
    </row>
    <row r="121" spans="1:7" x14ac:dyDescent="0.25">
      <c r="A121" s="2" t="s">
        <v>95</v>
      </c>
      <c r="B121" s="23">
        <v>7000</v>
      </c>
      <c r="C121" s="23"/>
      <c r="D121" s="23"/>
      <c r="E121" s="23"/>
      <c r="F121" s="23">
        <v>7000</v>
      </c>
      <c r="G121" s="50"/>
    </row>
    <row r="122" spans="1:7" x14ac:dyDescent="0.25">
      <c r="A122" s="2" t="s">
        <v>96</v>
      </c>
      <c r="B122" s="23">
        <v>24000</v>
      </c>
      <c r="C122" s="23"/>
      <c r="D122" s="23"/>
      <c r="E122" s="23"/>
      <c r="F122" s="23">
        <v>24000</v>
      </c>
      <c r="G122" s="50"/>
    </row>
    <row r="123" spans="1:7" x14ac:dyDescent="0.25">
      <c r="A123" s="2" t="s">
        <v>97</v>
      </c>
      <c r="B123" s="23">
        <v>11500</v>
      </c>
      <c r="C123" s="23"/>
      <c r="D123" s="23"/>
      <c r="E123" s="23"/>
      <c r="F123" s="23">
        <v>11500</v>
      </c>
      <c r="G123" s="50"/>
    </row>
    <row r="124" spans="1:7" ht="31.5" x14ac:dyDescent="0.25">
      <c r="A124" s="1" t="s">
        <v>98</v>
      </c>
      <c r="B124" s="23">
        <v>6000</v>
      </c>
      <c r="C124" s="23"/>
      <c r="D124" s="23"/>
      <c r="E124" s="23"/>
      <c r="F124" s="23">
        <v>6000</v>
      </c>
      <c r="G124" s="50"/>
    </row>
    <row r="125" spans="1:7" x14ac:dyDescent="0.25">
      <c r="A125" s="2" t="s">
        <v>99</v>
      </c>
      <c r="B125" s="23">
        <v>25000</v>
      </c>
      <c r="C125" s="23"/>
      <c r="D125" s="23"/>
      <c r="E125" s="23"/>
      <c r="F125" s="23">
        <v>25000</v>
      </c>
      <c r="G125" s="50"/>
    </row>
    <row r="126" spans="1:7" x14ac:dyDescent="0.25">
      <c r="A126" s="1" t="s">
        <v>100</v>
      </c>
      <c r="B126" s="23">
        <v>6500</v>
      </c>
      <c r="C126" s="23"/>
      <c r="D126" s="23"/>
      <c r="E126" s="23"/>
      <c r="F126" s="23">
        <v>6500</v>
      </c>
      <c r="G126" s="50"/>
    </row>
    <row r="127" spans="1:7" x14ac:dyDescent="0.25">
      <c r="A127" s="2" t="s">
        <v>101</v>
      </c>
      <c r="B127" s="23">
        <v>9500</v>
      </c>
      <c r="C127" s="23"/>
      <c r="D127" s="23"/>
      <c r="E127" s="23"/>
      <c r="F127" s="23">
        <v>9500</v>
      </c>
      <c r="G127" s="50"/>
    </row>
    <row r="128" spans="1:7" x14ac:dyDescent="0.25">
      <c r="A128" s="1" t="s">
        <v>102</v>
      </c>
      <c r="B128" s="23">
        <v>18000</v>
      </c>
      <c r="C128" s="23"/>
      <c r="D128" s="23"/>
      <c r="E128" s="23"/>
      <c r="F128" s="23">
        <v>18000</v>
      </c>
      <c r="G128" s="50"/>
    </row>
    <row r="129" spans="1:7" x14ac:dyDescent="0.25">
      <c r="A129" s="2" t="s">
        <v>103</v>
      </c>
      <c r="B129" s="23">
        <v>15000</v>
      </c>
      <c r="C129" s="23"/>
      <c r="D129" s="23"/>
      <c r="E129" s="23"/>
      <c r="F129" s="23">
        <v>15000</v>
      </c>
      <c r="G129" s="50"/>
    </row>
    <row r="130" spans="1:7" x14ac:dyDescent="0.25">
      <c r="A130" s="2" t="s">
        <v>104</v>
      </c>
      <c r="B130" s="23">
        <v>3000</v>
      </c>
      <c r="C130" s="23"/>
      <c r="D130" s="23"/>
      <c r="E130" s="23"/>
      <c r="F130" s="23">
        <v>3000</v>
      </c>
      <c r="G130" s="2"/>
    </row>
    <row r="131" spans="1:7" x14ac:dyDescent="0.25">
      <c r="A131" s="2" t="s">
        <v>105</v>
      </c>
      <c r="B131" s="23">
        <v>5000</v>
      </c>
      <c r="C131" s="23"/>
      <c r="D131" s="23"/>
      <c r="E131" s="23"/>
      <c r="F131" s="23">
        <v>5000</v>
      </c>
      <c r="G131" s="2"/>
    </row>
    <row r="132" spans="1:7" x14ac:dyDescent="0.25">
      <c r="A132" s="2" t="s">
        <v>106</v>
      </c>
      <c r="B132" s="23">
        <v>7000</v>
      </c>
      <c r="C132" s="23"/>
      <c r="D132" s="23"/>
      <c r="E132" s="23"/>
      <c r="F132" s="23">
        <v>7000</v>
      </c>
      <c r="G132" s="2"/>
    </row>
    <row r="133" spans="1:7" x14ac:dyDescent="0.25">
      <c r="A133" s="2" t="s">
        <v>107</v>
      </c>
      <c r="B133" s="23">
        <v>10000</v>
      </c>
      <c r="C133" s="23"/>
      <c r="D133" s="23"/>
      <c r="E133" s="23"/>
      <c r="F133" s="23">
        <v>10000</v>
      </c>
      <c r="G133" s="2"/>
    </row>
    <row r="134" spans="1:7" x14ac:dyDescent="0.25">
      <c r="A134" s="2" t="s">
        <v>108</v>
      </c>
      <c r="B134" s="23">
        <v>28500</v>
      </c>
      <c r="C134" s="23"/>
      <c r="D134" s="23"/>
      <c r="E134" s="23"/>
      <c r="F134" s="23">
        <v>28500</v>
      </c>
      <c r="G134" s="2"/>
    </row>
    <row r="135" spans="1:7" x14ac:dyDescent="0.25">
      <c r="A135" s="2" t="s">
        <v>109</v>
      </c>
      <c r="B135" s="23">
        <v>30000</v>
      </c>
      <c r="C135" s="23"/>
      <c r="D135" s="23"/>
      <c r="E135" s="23"/>
      <c r="F135" s="23">
        <v>30000</v>
      </c>
      <c r="G135" s="2"/>
    </row>
    <row r="136" spans="1:7" x14ac:dyDescent="0.25">
      <c r="A136" s="2" t="s">
        <v>257</v>
      </c>
      <c r="B136" s="23">
        <v>8500</v>
      </c>
      <c r="C136" s="37"/>
      <c r="D136" s="37"/>
      <c r="E136" s="37"/>
      <c r="F136" s="23">
        <v>8500</v>
      </c>
      <c r="G136" s="40"/>
    </row>
    <row r="137" spans="1:7" x14ac:dyDescent="0.25">
      <c r="A137" s="2" t="s">
        <v>258</v>
      </c>
      <c r="B137" s="23">
        <v>5000</v>
      </c>
      <c r="C137" s="38"/>
      <c r="D137" s="38"/>
      <c r="E137" s="38"/>
      <c r="F137" s="23">
        <v>5000</v>
      </c>
      <c r="G137" s="41"/>
    </row>
    <row r="138" spans="1:7" x14ac:dyDescent="0.25">
      <c r="A138" s="2" t="s">
        <v>259</v>
      </c>
      <c r="B138" s="23">
        <v>6000</v>
      </c>
      <c r="C138" s="38"/>
      <c r="D138" s="38"/>
      <c r="E138" s="38"/>
      <c r="F138" s="23">
        <v>6000</v>
      </c>
      <c r="G138" s="41"/>
    </row>
    <row r="139" spans="1:7" x14ac:dyDescent="0.25">
      <c r="A139" s="2" t="s">
        <v>260</v>
      </c>
      <c r="B139" s="23">
        <v>3000</v>
      </c>
      <c r="C139" s="39"/>
      <c r="D139" s="39"/>
      <c r="E139" s="39"/>
      <c r="F139" s="23">
        <v>3000</v>
      </c>
      <c r="G139" s="42"/>
    </row>
    <row r="140" spans="1:7" x14ac:dyDescent="0.25">
      <c r="A140" s="2"/>
      <c r="B140" s="23"/>
      <c r="C140" s="23"/>
      <c r="D140" s="23"/>
      <c r="E140" s="23"/>
      <c r="F140" s="23"/>
      <c r="G140" s="2"/>
    </row>
    <row r="141" spans="1:7" x14ac:dyDescent="0.25">
      <c r="A141" s="9" t="s">
        <v>110</v>
      </c>
      <c r="B141" s="21">
        <f>SUM(B142:B148)</f>
        <v>375000</v>
      </c>
      <c r="C141" s="21">
        <f t="shared" ref="C141:F141" si="8">SUM(C142:C148)</f>
        <v>0</v>
      </c>
      <c r="D141" s="21">
        <f t="shared" si="8"/>
        <v>0</v>
      </c>
      <c r="E141" s="21">
        <f t="shared" si="8"/>
        <v>375000</v>
      </c>
      <c r="F141" s="21">
        <f t="shared" si="8"/>
        <v>0</v>
      </c>
      <c r="G141" s="2"/>
    </row>
    <row r="142" spans="1:7" x14ac:dyDescent="0.25">
      <c r="A142" s="1" t="s">
        <v>111</v>
      </c>
      <c r="B142" s="22">
        <v>8000</v>
      </c>
      <c r="C142" s="22"/>
      <c r="D142" s="22"/>
      <c r="E142" s="22">
        <v>8000</v>
      </c>
      <c r="F142" s="22"/>
      <c r="G142" s="2"/>
    </row>
    <row r="143" spans="1:7" x14ac:dyDescent="0.25">
      <c r="A143" s="1" t="s">
        <v>112</v>
      </c>
      <c r="B143" s="22">
        <v>50000</v>
      </c>
      <c r="C143" s="22"/>
      <c r="D143" s="22"/>
      <c r="E143" s="22">
        <v>50000</v>
      </c>
      <c r="F143" s="22"/>
      <c r="G143" s="2"/>
    </row>
    <row r="144" spans="1:7" x14ac:dyDescent="0.25">
      <c r="A144" s="1" t="s">
        <v>113</v>
      </c>
      <c r="B144" s="22">
        <v>250000</v>
      </c>
      <c r="C144" s="22"/>
      <c r="D144" s="22"/>
      <c r="E144" s="22">
        <v>250000</v>
      </c>
      <c r="F144" s="22"/>
      <c r="G144" s="2"/>
    </row>
    <row r="145" spans="1:7" x14ac:dyDescent="0.25">
      <c r="A145" s="2" t="s">
        <v>114</v>
      </c>
      <c r="B145" s="22">
        <v>38000</v>
      </c>
      <c r="C145" s="22"/>
      <c r="D145" s="22"/>
      <c r="E145" s="22">
        <v>38000</v>
      </c>
      <c r="F145" s="22"/>
      <c r="G145" s="58"/>
    </row>
    <row r="146" spans="1:7" x14ac:dyDescent="0.25">
      <c r="A146" s="2" t="s">
        <v>115</v>
      </c>
      <c r="B146" s="22">
        <v>7000</v>
      </c>
      <c r="C146" s="22"/>
      <c r="D146" s="22"/>
      <c r="E146" s="22">
        <v>7000</v>
      </c>
      <c r="F146" s="22"/>
      <c r="G146" s="59"/>
    </row>
    <row r="147" spans="1:7" x14ac:dyDescent="0.25">
      <c r="A147" s="2" t="s">
        <v>248</v>
      </c>
      <c r="B147" s="2">
        <v>12000</v>
      </c>
      <c r="C147" s="2"/>
      <c r="D147" s="2"/>
      <c r="E147" s="2">
        <v>12000</v>
      </c>
      <c r="F147" s="2"/>
      <c r="G147" s="50"/>
    </row>
    <row r="148" spans="1:7" ht="31.5" x14ac:dyDescent="0.25">
      <c r="A148" s="1" t="s">
        <v>251</v>
      </c>
      <c r="B148" s="2">
        <v>10000</v>
      </c>
      <c r="C148" s="2"/>
      <c r="D148" s="2"/>
      <c r="E148" s="2">
        <v>10000</v>
      </c>
      <c r="F148" s="2"/>
      <c r="G148" s="50"/>
    </row>
    <row r="149" spans="1:7" x14ac:dyDescent="0.25">
      <c r="A149" s="2"/>
      <c r="B149" s="22"/>
      <c r="C149" s="22"/>
      <c r="D149" s="22"/>
      <c r="E149" s="22"/>
      <c r="F149" s="22"/>
      <c r="G149" s="2"/>
    </row>
    <row r="150" spans="1:7" x14ac:dyDescent="0.25">
      <c r="A150" s="10" t="s">
        <v>116</v>
      </c>
      <c r="B150" s="21">
        <f>SUM(B151:B170)</f>
        <v>517500</v>
      </c>
      <c r="C150" s="21">
        <f t="shared" ref="C150:F150" si="9">SUM(C151:C170)</f>
        <v>50000</v>
      </c>
      <c r="D150" s="21">
        <f t="shared" si="9"/>
        <v>0</v>
      </c>
      <c r="E150" s="21">
        <f t="shared" si="9"/>
        <v>0</v>
      </c>
      <c r="F150" s="21">
        <f t="shared" si="9"/>
        <v>467500</v>
      </c>
      <c r="G150" s="2"/>
    </row>
    <row r="151" spans="1:7" x14ac:dyDescent="0.25">
      <c r="A151" s="2" t="s">
        <v>117</v>
      </c>
      <c r="B151" s="22">
        <v>50000</v>
      </c>
      <c r="C151" s="22">
        <v>50000</v>
      </c>
      <c r="D151" s="22"/>
      <c r="E151" s="22"/>
      <c r="F151" s="22"/>
      <c r="G151" s="2"/>
    </row>
    <row r="152" spans="1:7" x14ac:dyDescent="0.25">
      <c r="A152" s="1" t="s">
        <v>8</v>
      </c>
      <c r="B152" s="22">
        <v>21000</v>
      </c>
      <c r="C152" s="22"/>
      <c r="D152" s="22"/>
      <c r="E152" s="22"/>
      <c r="F152" s="22">
        <v>21000</v>
      </c>
      <c r="G152" s="2"/>
    </row>
    <row r="153" spans="1:7" ht="31.5" x14ac:dyDescent="0.25">
      <c r="A153" s="1" t="s">
        <v>118</v>
      </c>
      <c r="B153" s="22">
        <v>200000</v>
      </c>
      <c r="C153" s="22"/>
      <c r="D153" s="22"/>
      <c r="E153" s="22"/>
      <c r="F153" s="22">
        <v>200000</v>
      </c>
      <c r="G153" s="2"/>
    </row>
    <row r="154" spans="1:7" x14ac:dyDescent="0.25">
      <c r="A154" s="1" t="s">
        <v>119</v>
      </c>
      <c r="B154" s="22">
        <v>42000</v>
      </c>
      <c r="C154" s="22"/>
      <c r="D154" s="22"/>
      <c r="E154" s="22"/>
      <c r="F154" s="22">
        <v>42000</v>
      </c>
      <c r="G154" s="2"/>
    </row>
    <row r="155" spans="1:7" ht="31.5" x14ac:dyDescent="0.25">
      <c r="A155" s="1" t="s">
        <v>120</v>
      </c>
      <c r="B155" s="28">
        <v>30000</v>
      </c>
      <c r="C155" s="28"/>
      <c r="D155" s="28"/>
      <c r="E155" s="28"/>
      <c r="F155" s="28">
        <v>30000</v>
      </c>
      <c r="G155" s="58"/>
    </row>
    <row r="156" spans="1:7" x14ac:dyDescent="0.25">
      <c r="A156" s="2" t="s">
        <v>121</v>
      </c>
      <c r="B156" s="22">
        <v>10000</v>
      </c>
      <c r="C156" s="22"/>
      <c r="D156" s="22"/>
      <c r="E156" s="22"/>
      <c r="F156" s="22">
        <v>10000</v>
      </c>
      <c r="G156" s="59"/>
    </row>
    <row r="157" spans="1:7" x14ac:dyDescent="0.25">
      <c r="A157" s="1" t="s">
        <v>122</v>
      </c>
      <c r="B157" s="23">
        <v>5000</v>
      </c>
      <c r="C157" s="23"/>
      <c r="D157" s="23"/>
      <c r="E157" s="23"/>
      <c r="F157" s="23">
        <v>5000</v>
      </c>
      <c r="G157" s="49"/>
    </row>
    <row r="158" spans="1:7" x14ac:dyDescent="0.25">
      <c r="A158" s="2" t="s">
        <v>123</v>
      </c>
      <c r="B158" s="23">
        <v>50000</v>
      </c>
      <c r="C158" s="23"/>
      <c r="D158" s="23"/>
      <c r="E158" s="23"/>
      <c r="F158" s="23">
        <v>50000</v>
      </c>
      <c r="G158" s="50"/>
    </row>
    <row r="159" spans="1:7" x14ac:dyDescent="0.25">
      <c r="A159" s="2" t="s">
        <v>124</v>
      </c>
      <c r="B159" s="23">
        <v>10000</v>
      </c>
      <c r="C159" s="23"/>
      <c r="D159" s="23"/>
      <c r="E159" s="23"/>
      <c r="F159" s="23">
        <v>10000</v>
      </c>
      <c r="G159" s="50"/>
    </row>
    <row r="160" spans="1:7" x14ac:dyDescent="0.25">
      <c r="A160" s="2" t="s">
        <v>125</v>
      </c>
      <c r="B160" s="23">
        <v>20000</v>
      </c>
      <c r="C160" s="23"/>
      <c r="D160" s="23"/>
      <c r="E160" s="23"/>
      <c r="F160" s="23">
        <v>20000</v>
      </c>
      <c r="G160" s="50"/>
    </row>
    <row r="161" spans="1:7" x14ac:dyDescent="0.25">
      <c r="A161" s="2" t="s">
        <v>126</v>
      </c>
      <c r="B161" s="23">
        <v>10000</v>
      </c>
      <c r="C161" s="23"/>
      <c r="D161" s="23"/>
      <c r="E161" s="23"/>
      <c r="F161" s="23">
        <v>10000</v>
      </c>
      <c r="G161" s="50"/>
    </row>
    <row r="162" spans="1:7" x14ac:dyDescent="0.25">
      <c r="A162" s="1" t="s">
        <v>127</v>
      </c>
      <c r="B162" s="23">
        <v>5000</v>
      </c>
      <c r="C162" s="23"/>
      <c r="D162" s="23"/>
      <c r="E162" s="23"/>
      <c r="F162" s="23">
        <v>5000</v>
      </c>
      <c r="G162" s="50"/>
    </row>
    <row r="163" spans="1:7" ht="31.5" x14ac:dyDescent="0.25">
      <c r="A163" s="1" t="s">
        <v>128</v>
      </c>
      <c r="B163" s="23">
        <v>30000</v>
      </c>
      <c r="C163" s="23"/>
      <c r="D163" s="23"/>
      <c r="E163" s="23"/>
      <c r="F163" s="23">
        <v>30000</v>
      </c>
      <c r="G163" s="50"/>
    </row>
    <row r="164" spans="1:7" ht="31.5" x14ac:dyDescent="0.25">
      <c r="A164" s="1" t="s">
        <v>129</v>
      </c>
      <c r="B164" s="23">
        <v>15000</v>
      </c>
      <c r="C164" s="23"/>
      <c r="D164" s="23"/>
      <c r="E164" s="23"/>
      <c r="F164" s="23">
        <v>15000</v>
      </c>
      <c r="G164" s="50"/>
    </row>
    <row r="165" spans="1:7" x14ac:dyDescent="0.25">
      <c r="A165" s="2" t="s">
        <v>130</v>
      </c>
      <c r="B165" s="23">
        <v>5000</v>
      </c>
      <c r="C165" s="23"/>
      <c r="D165" s="23"/>
      <c r="E165" s="23"/>
      <c r="F165" s="23">
        <v>5000</v>
      </c>
      <c r="G165" s="2"/>
    </row>
    <row r="166" spans="1:7" x14ac:dyDescent="0.25">
      <c r="A166" s="2" t="s">
        <v>131</v>
      </c>
      <c r="B166" s="23">
        <v>2000</v>
      </c>
      <c r="C166" s="23"/>
      <c r="D166" s="23"/>
      <c r="E166" s="23"/>
      <c r="F166" s="23">
        <v>2000</v>
      </c>
      <c r="G166" s="2"/>
    </row>
    <row r="167" spans="1:7" x14ac:dyDescent="0.25">
      <c r="A167" s="2" t="s">
        <v>261</v>
      </c>
      <c r="B167" s="23">
        <v>5000</v>
      </c>
      <c r="C167" s="37"/>
      <c r="D167" s="37"/>
      <c r="E167" s="37"/>
      <c r="F167" s="23">
        <v>5000</v>
      </c>
      <c r="G167" s="40"/>
    </row>
    <row r="168" spans="1:7" x14ac:dyDescent="0.25">
      <c r="A168" s="2" t="s">
        <v>262</v>
      </c>
      <c r="B168" s="23">
        <v>500</v>
      </c>
      <c r="C168" s="38"/>
      <c r="D168" s="38"/>
      <c r="E168" s="38"/>
      <c r="F168" s="23">
        <v>500</v>
      </c>
      <c r="G168" s="41"/>
    </row>
    <row r="169" spans="1:7" x14ac:dyDescent="0.25">
      <c r="A169" s="2" t="s">
        <v>263</v>
      </c>
      <c r="B169" s="23">
        <v>2000</v>
      </c>
      <c r="C169" s="38"/>
      <c r="D169" s="38"/>
      <c r="E169" s="38"/>
      <c r="F169" s="23">
        <v>2000</v>
      </c>
      <c r="G169" s="41"/>
    </row>
    <row r="170" spans="1:7" x14ac:dyDescent="0.25">
      <c r="A170" s="2" t="s">
        <v>264</v>
      </c>
      <c r="B170" s="23">
        <v>5000</v>
      </c>
      <c r="C170" s="39"/>
      <c r="D170" s="39"/>
      <c r="E170" s="39"/>
      <c r="F170" s="23">
        <v>5000</v>
      </c>
      <c r="G170" s="43"/>
    </row>
    <row r="171" spans="1:7" x14ac:dyDescent="0.25">
      <c r="A171" s="2"/>
      <c r="B171" s="22"/>
      <c r="C171" s="22"/>
      <c r="D171" s="22"/>
      <c r="E171" s="22"/>
      <c r="F171" s="22"/>
      <c r="G171" s="2"/>
    </row>
    <row r="172" spans="1:7" x14ac:dyDescent="0.25">
      <c r="A172" s="10" t="s">
        <v>132</v>
      </c>
      <c r="B172" s="21">
        <f>SUM(B173:B260)</f>
        <v>527938</v>
      </c>
      <c r="C172" s="21">
        <f t="shared" ref="C172:F172" si="10">SUM(C173:C260)</f>
        <v>0</v>
      </c>
      <c r="D172" s="21">
        <f t="shared" si="10"/>
        <v>0</v>
      </c>
      <c r="E172" s="21">
        <f t="shared" si="10"/>
        <v>167000</v>
      </c>
      <c r="F172" s="21">
        <f t="shared" si="10"/>
        <v>360938</v>
      </c>
      <c r="G172" s="2"/>
    </row>
    <row r="173" spans="1:7" x14ac:dyDescent="0.25">
      <c r="A173" s="1" t="s">
        <v>133</v>
      </c>
      <c r="B173" s="22">
        <f>5000+5000+40000+10000+10000+5000+5000+20000</f>
        <v>100000</v>
      </c>
      <c r="C173" s="22"/>
      <c r="D173" s="22"/>
      <c r="E173" s="22">
        <v>70000</v>
      </c>
      <c r="F173" s="22">
        <v>30000</v>
      </c>
      <c r="G173" s="2"/>
    </row>
    <row r="174" spans="1:7" x14ac:dyDescent="0.25">
      <c r="A174" s="1" t="s">
        <v>134</v>
      </c>
      <c r="B174" s="22">
        <v>7000</v>
      </c>
      <c r="C174" s="22"/>
      <c r="D174" s="22"/>
      <c r="E174" s="22">
        <v>7000</v>
      </c>
      <c r="F174" s="22"/>
      <c r="G174" s="2"/>
    </row>
    <row r="175" spans="1:7" x14ac:dyDescent="0.25">
      <c r="A175" s="1" t="s">
        <v>135</v>
      </c>
      <c r="B175" s="22">
        <v>5000</v>
      </c>
      <c r="C175" s="22"/>
      <c r="D175" s="22"/>
      <c r="E175" s="22">
        <v>5000</v>
      </c>
      <c r="F175" s="22"/>
      <c r="G175" s="2"/>
    </row>
    <row r="176" spans="1:7" x14ac:dyDescent="0.25">
      <c r="A176" s="1" t="s">
        <v>136</v>
      </c>
      <c r="B176" s="22">
        <v>5000</v>
      </c>
      <c r="C176" s="22"/>
      <c r="D176" s="22"/>
      <c r="E176" s="22">
        <v>5000</v>
      </c>
      <c r="F176" s="22"/>
      <c r="G176" s="2"/>
    </row>
    <row r="177" spans="1:7" x14ac:dyDescent="0.25">
      <c r="A177" s="1" t="s">
        <v>137</v>
      </c>
      <c r="B177" s="22">
        <v>5000</v>
      </c>
      <c r="C177" s="22"/>
      <c r="D177" s="22"/>
      <c r="E177" s="22">
        <v>5000</v>
      </c>
      <c r="F177" s="22"/>
      <c r="G177" s="2"/>
    </row>
    <row r="178" spans="1:7" x14ac:dyDescent="0.25">
      <c r="A178" s="1" t="s">
        <v>138</v>
      </c>
      <c r="B178" s="22">
        <v>5000</v>
      </c>
      <c r="C178" s="22"/>
      <c r="D178" s="22"/>
      <c r="E178" s="22">
        <v>5000</v>
      </c>
      <c r="F178" s="22"/>
      <c r="G178" s="2"/>
    </row>
    <row r="179" spans="1:7" x14ac:dyDescent="0.25">
      <c r="A179" s="1" t="s">
        <v>139</v>
      </c>
      <c r="B179" s="22">
        <v>5000</v>
      </c>
      <c r="C179" s="22"/>
      <c r="D179" s="22"/>
      <c r="E179" s="22">
        <v>5000</v>
      </c>
      <c r="F179" s="22"/>
      <c r="G179" s="2"/>
    </row>
    <row r="180" spans="1:7" x14ac:dyDescent="0.25">
      <c r="A180" s="2" t="s">
        <v>140</v>
      </c>
      <c r="B180" s="22">
        <v>5000</v>
      </c>
      <c r="C180" s="22"/>
      <c r="D180" s="22"/>
      <c r="E180" s="22">
        <v>5000</v>
      </c>
      <c r="F180" s="22"/>
      <c r="G180" s="2"/>
    </row>
    <row r="181" spans="1:7" x14ac:dyDescent="0.25">
      <c r="A181" s="2" t="s">
        <v>141</v>
      </c>
      <c r="B181" s="22">
        <v>5000</v>
      </c>
      <c r="C181" s="22"/>
      <c r="D181" s="22"/>
      <c r="E181" s="22">
        <v>5000</v>
      </c>
      <c r="F181" s="22"/>
      <c r="G181" s="2"/>
    </row>
    <row r="182" spans="1:7" x14ac:dyDescent="0.25">
      <c r="A182" s="2" t="s">
        <v>142</v>
      </c>
      <c r="B182" s="22">
        <v>50000</v>
      </c>
      <c r="C182" s="22"/>
      <c r="D182" s="22"/>
      <c r="E182" s="22">
        <v>50000</v>
      </c>
      <c r="F182" s="22"/>
      <c r="G182" s="2"/>
    </row>
    <row r="183" spans="1:7" x14ac:dyDescent="0.25">
      <c r="A183" s="2" t="s">
        <v>143</v>
      </c>
      <c r="B183" s="22">
        <v>5000</v>
      </c>
      <c r="C183" s="22"/>
      <c r="D183" s="22"/>
      <c r="E183" s="22">
        <v>5000</v>
      </c>
      <c r="F183" s="22"/>
      <c r="G183" s="2"/>
    </row>
    <row r="184" spans="1:7" x14ac:dyDescent="0.25">
      <c r="A184" s="2" t="s">
        <v>144</v>
      </c>
      <c r="B184" s="22">
        <v>5000</v>
      </c>
      <c r="C184" s="22"/>
      <c r="D184" s="22"/>
      <c r="E184" s="22"/>
      <c r="F184" s="22">
        <v>5000</v>
      </c>
      <c r="G184" s="2"/>
    </row>
    <row r="185" spans="1:7" x14ac:dyDescent="0.25">
      <c r="A185" s="1" t="s">
        <v>9</v>
      </c>
      <c r="B185" s="22">
        <v>10000</v>
      </c>
      <c r="C185" s="22"/>
      <c r="D185" s="22"/>
      <c r="E185" s="22"/>
      <c r="F185" s="22">
        <v>10000</v>
      </c>
      <c r="G185" s="2"/>
    </row>
    <row r="186" spans="1:7" x14ac:dyDescent="0.25">
      <c r="A186" s="1" t="s">
        <v>10</v>
      </c>
      <c r="B186" s="22">
        <v>6000</v>
      </c>
      <c r="C186" s="22"/>
      <c r="D186" s="22"/>
      <c r="E186" s="22"/>
      <c r="F186" s="22">
        <v>6000</v>
      </c>
      <c r="G186" s="2"/>
    </row>
    <row r="187" spans="1:7" x14ac:dyDescent="0.25">
      <c r="A187" s="2" t="s">
        <v>145</v>
      </c>
      <c r="B187" s="26">
        <v>50000</v>
      </c>
      <c r="C187" s="26"/>
      <c r="D187" s="26"/>
      <c r="E187" s="26"/>
      <c r="F187" s="26">
        <v>50000</v>
      </c>
      <c r="G187" s="49"/>
    </row>
    <row r="188" spans="1:7" x14ac:dyDescent="0.25">
      <c r="A188" s="2" t="s">
        <v>146</v>
      </c>
      <c r="B188" s="28">
        <v>10000</v>
      </c>
      <c r="C188" s="28"/>
      <c r="D188" s="28"/>
      <c r="E188" s="28"/>
      <c r="F188" s="28">
        <v>10000</v>
      </c>
      <c r="G188" s="50"/>
    </row>
    <row r="189" spans="1:7" x14ac:dyDescent="0.25">
      <c r="A189" s="2" t="s">
        <v>147</v>
      </c>
      <c r="B189" s="22">
        <v>2000</v>
      </c>
      <c r="C189" s="22"/>
      <c r="D189" s="22"/>
      <c r="E189" s="22"/>
      <c r="F189" s="22">
        <v>2000</v>
      </c>
      <c r="G189" s="50"/>
    </row>
    <row r="190" spans="1:7" x14ac:dyDescent="0.25">
      <c r="A190" s="2" t="s">
        <v>148</v>
      </c>
      <c r="B190" s="22">
        <v>1000</v>
      </c>
      <c r="C190" s="22"/>
      <c r="D190" s="22"/>
      <c r="E190" s="22"/>
      <c r="F190" s="22">
        <v>1000</v>
      </c>
      <c r="G190" s="50"/>
    </row>
    <row r="191" spans="1:7" x14ac:dyDescent="0.25">
      <c r="A191" s="2" t="s">
        <v>149</v>
      </c>
      <c r="B191" s="22">
        <v>2000</v>
      </c>
      <c r="C191" s="22"/>
      <c r="D191" s="22"/>
      <c r="E191" s="22"/>
      <c r="F191" s="22">
        <v>2000</v>
      </c>
      <c r="G191" s="50"/>
    </row>
    <row r="192" spans="1:7" x14ac:dyDescent="0.25">
      <c r="A192" s="2" t="s">
        <v>150</v>
      </c>
      <c r="B192" s="22">
        <v>1000</v>
      </c>
      <c r="C192" s="22"/>
      <c r="D192" s="22"/>
      <c r="E192" s="22"/>
      <c r="F192" s="22">
        <v>1000</v>
      </c>
      <c r="G192" s="50"/>
    </row>
    <row r="193" spans="1:7" x14ac:dyDescent="0.25">
      <c r="A193" s="2" t="s">
        <v>151</v>
      </c>
      <c r="B193" s="22">
        <v>10000</v>
      </c>
      <c r="C193" s="22"/>
      <c r="D193" s="22"/>
      <c r="E193" s="22"/>
      <c r="F193" s="22">
        <v>10000</v>
      </c>
      <c r="G193" s="50"/>
    </row>
    <row r="194" spans="1:7" x14ac:dyDescent="0.25">
      <c r="A194" s="2" t="s">
        <v>152</v>
      </c>
      <c r="B194" s="22">
        <v>500</v>
      </c>
      <c r="C194" s="22"/>
      <c r="D194" s="22"/>
      <c r="E194" s="22"/>
      <c r="F194" s="22">
        <v>500</v>
      </c>
      <c r="G194" s="50"/>
    </row>
    <row r="195" spans="1:7" x14ac:dyDescent="0.25">
      <c r="A195" s="2" t="s">
        <v>153</v>
      </c>
      <c r="B195" s="22">
        <v>5000</v>
      </c>
      <c r="C195" s="22"/>
      <c r="D195" s="22"/>
      <c r="E195" s="22"/>
      <c r="F195" s="22">
        <v>5000</v>
      </c>
      <c r="G195" s="50"/>
    </row>
    <row r="196" spans="1:7" x14ac:dyDescent="0.25">
      <c r="A196" s="2" t="s">
        <v>154</v>
      </c>
      <c r="B196" s="22">
        <v>1000</v>
      </c>
      <c r="C196" s="22"/>
      <c r="D196" s="22"/>
      <c r="E196" s="22"/>
      <c r="F196" s="22">
        <v>1000</v>
      </c>
      <c r="G196" s="50"/>
    </row>
    <row r="197" spans="1:7" x14ac:dyDescent="0.25">
      <c r="A197" s="2" t="s">
        <v>155</v>
      </c>
      <c r="B197" s="22">
        <v>2000</v>
      </c>
      <c r="C197" s="22"/>
      <c r="D197" s="22"/>
      <c r="E197" s="22"/>
      <c r="F197" s="22">
        <v>2000</v>
      </c>
      <c r="G197" s="50"/>
    </row>
    <row r="198" spans="1:7" x14ac:dyDescent="0.25">
      <c r="A198" s="2" t="s">
        <v>156</v>
      </c>
      <c r="B198" s="22">
        <v>10000</v>
      </c>
      <c r="C198" s="22"/>
      <c r="D198" s="22"/>
      <c r="E198" s="22"/>
      <c r="F198" s="22">
        <v>10000</v>
      </c>
      <c r="G198" s="50"/>
    </row>
    <row r="199" spans="1:7" x14ac:dyDescent="0.25">
      <c r="A199" s="2" t="s">
        <v>157</v>
      </c>
      <c r="B199" s="22">
        <v>1500</v>
      </c>
      <c r="C199" s="22"/>
      <c r="D199" s="22"/>
      <c r="E199" s="22"/>
      <c r="F199" s="22">
        <v>1500</v>
      </c>
      <c r="G199" s="50"/>
    </row>
    <row r="200" spans="1:7" x14ac:dyDescent="0.25">
      <c r="A200" s="2" t="s">
        <v>158</v>
      </c>
      <c r="B200" s="22">
        <v>10000</v>
      </c>
      <c r="C200" s="22"/>
      <c r="D200" s="22"/>
      <c r="E200" s="22"/>
      <c r="F200" s="22">
        <v>10000</v>
      </c>
      <c r="G200" s="50"/>
    </row>
    <row r="201" spans="1:7" x14ac:dyDescent="0.25">
      <c r="A201" s="2" t="s">
        <v>159</v>
      </c>
      <c r="B201" s="22">
        <v>3000</v>
      </c>
      <c r="C201" s="22"/>
      <c r="D201" s="22"/>
      <c r="E201" s="22"/>
      <c r="F201" s="22">
        <v>3000</v>
      </c>
      <c r="G201" s="50"/>
    </row>
    <row r="202" spans="1:7" x14ac:dyDescent="0.25">
      <c r="A202" s="2" t="s">
        <v>160</v>
      </c>
      <c r="B202" s="22">
        <v>1000</v>
      </c>
      <c r="C202" s="22"/>
      <c r="D202" s="22"/>
      <c r="E202" s="22"/>
      <c r="F202" s="22">
        <v>1000</v>
      </c>
      <c r="G202" s="50"/>
    </row>
    <row r="203" spans="1:7" x14ac:dyDescent="0.25">
      <c r="A203" s="2" t="s">
        <v>161</v>
      </c>
      <c r="B203" s="22">
        <v>500</v>
      </c>
      <c r="C203" s="22"/>
      <c r="D203" s="22"/>
      <c r="E203" s="22"/>
      <c r="F203" s="22">
        <v>500</v>
      </c>
      <c r="G203" s="50"/>
    </row>
    <row r="204" spans="1:7" x14ac:dyDescent="0.25">
      <c r="A204" s="2" t="s">
        <v>162</v>
      </c>
      <c r="B204" s="22">
        <v>1500</v>
      </c>
      <c r="C204" s="22"/>
      <c r="D204" s="22"/>
      <c r="E204" s="22"/>
      <c r="F204" s="22">
        <v>1500</v>
      </c>
      <c r="G204" s="50"/>
    </row>
    <row r="205" spans="1:7" x14ac:dyDescent="0.25">
      <c r="A205" s="2" t="s">
        <v>163</v>
      </c>
      <c r="B205" s="22">
        <v>2000</v>
      </c>
      <c r="C205" s="22"/>
      <c r="D205" s="22"/>
      <c r="E205" s="22"/>
      <c r="F205" s="22">
        <v>2000</v>
      </c>
      <c r="G205" s="50"/>
    </row>
    <row r="206" spans="1:7" x14ac:dyDescent="0.25">
      <c r="A206" s="2" t="s">
        <v>164</v>
      </c>
      <c r="B206" s="22">
        <v>1000</v>
      </c>
      <c r="C206" s="22"/>
      <c r="D206" s="22"/>
      <c r="E206" s="22"/>
      <c r="F206" s="22">
        <v>1000</v>
      </c>
      <c r="G206" s="50"/>
    </row>
    <row r="207" spans="1:7" x14ac:dyDescent="0.25">
      <c r="A207" s="2" t="s">
        <v>165</v>
      </c>
      <c r="B207" s="22">
        <v>3000</v>
      </c>
      <c r="C207" s="22"/>
      <c r="D207" s="22"/>
      <c r="E207" s="22"/>
      <c r="F207" s="22">
        <v>3000</v>
      </c>
      <c r="G207" s="50"/>
    </row>
    <row r="208" spans="1:7" x14ac:dyDescent="0.25">
      <c r="A208" s="2" t="s">
        <v>166</v>
      </c>
      <c r="B208" s="22">
        <v>1000</v>
      </c>
      <c r="C208" s="22"/>
      <c r="D208" s="22"/>
      <c r="E208" s="22"/>
      <c r="F208" s="22">
        <v>1000</v>
      </c>
      <c r="G208" s="50"/>
    </row>
    <row r="209" spans="1:7" x14ac:dyDescent="0.25">
      <c r="A209" s="2" t="s">
        <v>167</v>
      </c>
      <c r="B209" s="22">
        <v>1000</v>
      </c>
      <c r="C209" s="22"/>
      <c r="D209" s="22"/>
      <c r="E209" s="22"/>
      <c r="F209" s="22">
        <v>1000</v>
      </c>
      <c r="G209" s="50"/>
    </row>
    <row r="210" spans="1:7" x14ac:dyDescent="0.25">
      <c r="A210" s="2" t="s">
        <v>168</v>
      </c>
      <c r="B210" s="22">
        <v>2000</v>
      </c>
      <c r="C210" s="22"/>
      <c r="D210" s="22"/>
      <c r="E210" s="22"/>
      <c r="F210" s="22">
        <v>2000</v>
      </c>
      <c r="G210" s="50"/>
    </row>
    <row r="211" spans="1:7" x14ac:dyDescent="0.25">
      <c r="A211" s="2" t="s">
        <v>169</v>
      </c>
      <c r="B211" s="22">
        <v>500</v>
      </c>
      <c r="C211" s="22"/>
      <c r="D211" s="22"/>
      <c r="E211" s="22"/>
      <c r="F211" s="22">
        <v>500</v>
      </c>
      <c r="G211" s="50"/>
    </row>
    <row r="212" spans="1:7" x14ac:dyDescent="0.25">
      <c r="A212" s="2" t="s">
        <v>170</v>
      </c>
      <c r="B212" s="22">
        <v>1000</v>
      </c>
      <c r="C212" s="22"/>
      <c r="D212" s="22"/>
      <c r="E212" s="22"/>
      <c r="F212" s="22">
        <v>1000</v>
      </c>
      <c r="G212" s="50"/>
    </row>
    <row r="213" spans="1:7" x14ac:dyDescent="0.25">
      <c r="A213" s="2" t="s">
        <v>171</v>
      </c>
      <c r="B213" s="22">
        <v>2000</v>
      </c>
      <c r="C213" s="22"/>
      <c r="D213" s="22"/>
      <c r="E213" s="22"/>
      <c r="F213" s="22">
        <v>2000</v>
      </c>
      <c r="G213" s="50"/>
    </row>
    <row r="214" spans="1:7" x14ac:dyDescent="0.25">
      <c r="A214" s="2" t="s">
        <v>172</v>
      </c>
      <c r="B214" s="22">
        <v>1000</v>
      </c>
      <c r="C214" s="22"/>
      <c r="D214" s="22"/>
      <c r="E214" s="22"/>
      <c r="F214" s="22">
        <v>1000</v>
      </c>
      <c r="G214" s="50"/>
    </row>
    <row r="215" spans="1:7" x14ac:dyDescent="0.25">
      <c r="A215" s="2" t="s">
        <v>173</v>
      </c>
      <c r="B215" s="22">
        <v>60</v>
      </c>
      <c r="C215" s="22"/>
      <c r="D215" s="22"/>
      <c r="E215" s="22"/>
      <c r="F215" s="22">
        <v>60</v>
      </c>
      <c r="G215" s="50"/>
    </row>
    <row r="216" spans="1:7" x14ac:dyDescent="0.25">
      <c r="A216" s="2" t="s">
        <v>174</v>
      </c>
      <c r="B216" s="22">
        <v>80</v>
      </c>
      <c r="C216" s="22"/>
      <c r="D216" s="22"/>
      <c r="E216" s="22"/>
      <c r="F216" s="22">
        <v>80</v>
      </c>
      <c r="G216" s="50"/>
    </row>
    <row r="217" spans="1:7" x14ac:dyDescent="0.25">
      <c r="A217" s="2" t="s">
        <v>175</v>
      </c>
      <c r="B217" s="22">
        <v>7000</v>
      </c>
      <c r="C217" s="22"/>
      <c r="D217" s="22"/>
      <c r="E217" s="22"/>
      <c r="F217" s="22">
        <v>7000</v>
      </c>
      <c r="G217" s="50"/>
    </row>
    <row r="218" spans="1:7" x14ac:dyDescent="0.25">
      <c r="A218" s="2" t="s">
        <v>176</v>
      </c>
      <c r="B218" s="22">
        <v>2000</v>
      </c>
      <c r="C218" s="22"/>
      <c r="D218" s="22"/>
      <c r="E218" s="22"/>
      <c r="F218" s="22">
        <v>2000</v>
      </c>
      <c r="G218" s="50"/>
    </row>
    <row r="219" spans="1:7" x14ac:dyDescent="0.25">
      <c r="A219" s="2" t="s">
        <v>177</v>
      </c>
      <c r="B219" s="22">
        <v>2000</v>
      </c>
      <c r="C219" s="22"/>
      <c r="D219" s="22"/>
      <c r="E219" s="22"/>
      <c r="F219" s="22">
        <v>2000</v>
      </c>
      <c r="G219" s="50"/>
    </row>
    <row r="220" spans="1:7" x14ac:dyDescent="0.25">
      <c r="A220" s="2" t="s">
        <v>178</v>
      </c>
      <c r="B220" s="22">
        <v>500</v>
      </c>
      <c r="C220" s="22"/>
      <c r="D220" s="22"/>
      <c r="E220" s="22"/>
      <c r="F220" s="22">
        <v>500</v>
      </c>
      <c r="G220" s="50"/>
    </row>
    <row r="221" spans="1:7" x14ac:dyDescent="0.25">
      <c r="A221" s="2" t="s">
        <v>179</v>
      </c>
      <c r="B221" s="22">
        <v>500</v>
      </c>
      <c r="C221" s="22"/>
      <c r="D221" s="22"/>
      <c r="E221" s="22"/>
      <c r="F221" s="22">
        <v>500</v>
      </c>
      <c r="G221" s="50"/>
    </row>
    <row r="222" spans="1:7" x14ac:dyDescent="0.25">
      <c r="A222" s="2" t="s">
        <v>180</v>
      </c>
      <c r="B222" s="22">
        <v>500</v>
      </c>
      <c r="C222" s="22"/>
      <c r="D222" s="22"/>
      <c r="E222" s="22"/>
      <c r="F222" s="22">
        <v>500</v>
      </c>
      <c r="G222" s="50"/>
    </row>
    <row r="223" spans="1:7" x14ac:dyDescent="0.25">
      <c r="A223" s="2" t="s">
        <v>181</v>
      </c>
      <c r="B223" s="22">
        <v>1000</v>
      </c>
      <c r="C223" s="22"/>
      <c r="D223" s="22"/>
      <c r="E223" s="22"/>
      <c r="F223" s="22">
        <v>1000</v>
      </c>
      <c r="G223" s="50"/>
    </row>
    <row r="224" spans="1:7" x14ac:dyDescent="0.25">
      <c r="A224" s="2" t="s">
        <v>182</v>
      </c>
      <c r="B224" s="22">
        <v>1500</v>
      </c>
      <c r="C224" s="22"/>
      <c r="D224" s="22"/>
      <c r="E224" s="22"/>
      <c r="F224" s="22">
        <v>1500</v>
      </c>
      <c r="G224" s="50"/>
    </row>
    <row r="225" spans="1:11" x14ac:dyDescent="0.25">
      <c r="A225" s="2" t="s">
        <v>183</v>
      </c>
      <c r="B225" s="22">
        <v>1000</v>
      </c>
      <c r="C225" s="22"/>
      <c r="D225" s="22"/>
      <c r="E225" s="22"/>
      <c r="F225" s="22">
        <v>1000</v>
      </c>
      <c r="G225" s="50"/>
    </row>
    <row r="226" spans="1:11" x14ac:dyDescent="0.25">
      <c r="A226" s="2" t="s">
        <v>184</v>
      </c>
      <c r="B226" s="22">
        <v>1000</v>
      </c>
      <c r="C226" s="22"/>
      <c r="D226" s="22"/>
      <c r="E226" s="22"/>
      <c r="F226" s="22">
        <v>1000</v>
      </c>
      <c r="G226" s="50"/>
    </row>
    <row r="227" spans="1:11" x14ac:dyDescent="0.25">
      <c r="A227" s="2" t="s">
        <v>185</v>
      </c>
      <c r="B227" s="22">
        <v>1000</v>
      </c>
      <c r="C227" s="22"/>
      <c r="D227" s="22"/>
      <c r="E227" s="22"/>
      <c r="F227" s="22">
        <v>1000</v>
      </c>
      <c r="G227" s="50"/>
    </row>
    <row r="228" spans="1:11" x14ac:dyDescent="0.25">
      <c r="A228" s="2" t="s">
        <v>186</v>
      </c>
      <c r="B228" s="22">
        <v>1000</v>
      </c>
      <c r="C228" s="22"/>
      <c r="D228" s="22"/>
      <c r="E228" s="22"/>
      <c r="F228" s="22">
        <v>1000</v>
      </c>
      <c r="G228" s="50"/>
    </row>
    <row r="229" spans="1:11" x14ac:dyDescent="0.25">
      <c r="A229" s="2" t="s">
        <v>187</v>
      </c>
      <c r="B229" s="22">
        <v>5000</v>
      </c>
      <c r="C229" s="22"/>
      <c r="D229" s="22"/>
      <c r="E229" s="22"/>
      <c r="F229" s="22">
        <v>5000</v>
      </c>
      <c r="G229" s="50"/>
    </row>
    <row r="230" spans="1:11" x14ac:dyDescent="0.25">
      <c r="A230" s="2" t="s">
        <v>188</v>
      </c>
      <c r="B230" s="22">
        <v>500</v>
      </c>
      <c r="C230" s="22"/>
      <c r="D230" s="22"/>
      <c r="E230" s="22"/>
      <c r="F230" s="22">
        <v>500</v>
      </c>
      <c r="G230" s="50"/>
    </row>
    <row r="231" spans="1:11" x14ac:dyDescent="0.25">
      <c r="A231" s="2" t="s">
        <v>189</v>
      </c>
      <c r="B231" s="22">
        <v>1000</v>
      </c>
      <c r="C231" s="22"/>
      <c r="D231" s="22"/>
      <c r="E231" s="22"/>
      <c r="F231" s="22">
        <v>1000</v>
      </c>
      <c r="G231" s="50"/>
    </row>
    <row r="232" spans="1:11" x14ac:dyDescent="0.25">
      <c r="A232" s="2" t="s">
        <v>190</v>
      </c>
      <c r="B232" s="22">
        <v>5000</v>
      </c>
      <c r="C232" s="22"/>
      <c r="D232" s="22"/>
      <c r="E232" s="22"/>
      <c r="F232" s="22">
        <v>5000</v>
      </c>
      <c r="G232" s="50"/>
    </row>
    <row r="233" spans="1:11" x14ac:dyDescent="0.25">
      <c r="A233" s="2" t="s">
        <v>191</v>
      </c>
      <c r="B233" s="22">
        <v>1000</v>
      </c>
      <c r="C233" s="22"/>
      <c r="D233" s="22"/>
      <c r="E233" s="22"/>
      <c r="F233" s="22">
        <v>1000</v>
      </c>
      <c r="G233" s="50"/>
    </row>
    <row r="234" spans="1:11" x14ac:dyDescent="0.25">
      <c r="A234" s="2" t="s">
        <v>192</v>
      </c>
      <c r="B234" s="22">
        <v>100</v>
      </c>
      <c r="C234" s="22"/>
      <c r="D234" s="22"/>
      <c r="E234" s="22"/>
      <c r="F234" s="22">
        <v>100</v>
      </c>
      <c r="G234" s="50"/>
    </row>
    <row r="235" spans="1:11" x14ac:dyDescent="0.25">
      <c r="A235" s="2" t="s">
        <v>193</v>
      </c>
      <c r="B235" s="22">
        <f>1000+1000+500+1935+500</f>
        <v>4935</v>
      </c>
      <c r="C235" s="22"/>
      <c r="D235" s="22"/>
      <c r="E235" s="22"/>
      <c r="F235" s="22">
        <f>1000+1000+500+1935+500</f>
        <v>4935</v>
      </c>
      <c r="G235" s="50"/>
      <c r="K235" s="2"/>
    </row>
    <row r="236" spans="1:11" x14ac:dyDescent="0.25">
      <c r="A236" s="3" t="s">
        <v>194</v>
      </c>
      <c r="B236" s="23">
        <v>100</v>
      </c>
      <c r="C236" s="23"/>
      <c r="D236" s="23"/>
      <c r="E236" s="23"/>
      <c r="F236" s="23">
        <v>100</v>
      </c>
      <c r="G236" s="49"/>
    </row>
    <row r="237" spans="1:11" x14ac:dyDescent="0.25">
      <c r="A237" s="2" t="s">
        <v>195</v>
      </c>
      <c r="B237" s="29">
        <v>100</v>
      </c>
      <c r="C237" s="29"/>
      <c r="D237" s="29"/>
      <c r="E237" s="29"/>
      <c r="F237" s="29">
        <v>100</v>
      </c>
      <c r="G237" s="50"/>
    </row>
    <row r="238" spans="1:11" x14ac:dyDescent="0.25">
      <c r="A238" s="2" t="s">
        <v>196</v>
      </c>
      <c r="B238" s="29">
        <v>100</v>
      </c>
      <c r="C238" s="29"/>
      <c r="D238" s="29"/>
      <c r="E238" s="29"/>
      <c r="F238" s="29">
        <v>100</v>
      </c>
      <c r="G238" s="50"/>
    </row>
    <row r="239" spans="1:11" x14ac:dyDescent="0.25">
      <c r="A239" s="2" t="s">
        <v>197</v>
      </c>
      <c r="B239" s="23">
        <v>10000</v>
      </c>
      <c r="C239" s="23"/>
      <c r="D239" s="23"/>
      <c r="E239" s="23"/>
      <c r="F239" s="23">
        <v>10000</v>
      </c>
      <c r="G239" s="50"/>
    </row>
    <row r="240" spans="1:11" x14ac:dyDescent="0.25">
      <c r="A240" s="2" t="s">
        <v>198</v>
      </c>
      <c r="B240" s="23">
        <v>5000</v>
      </c>
      <c r="C240" s="23"/>
      <c r="D240" s="23"/>
      <c r="E240" s="23"/>
      <c r="F240" s="23">
        <v>5000</v>
      </c>
      <c r="G240" s="50"/>
    </row>
    <row r="241" spans="1:7" x14ac:dyDescent="0.25">
      <c r="A241" s="2" t="s">
        <v>199</v>
      </c>
      <c r="B241" s="23">
        <v>2000</v>
      </c>
      <c r="C241" s="23"/>
      <c r="D241" s="23"/>
      <c r="E241" s="23"/>
      <c r="F241" s="23">
        <v>2000</v>
      </c>
      <c r="G241" s="50"/>
    </row>
    <row r="242" spans="1:7" x14ac:dyDescent="0.25">
      <c r="A242" s="2" t="s">
        <v>200</v>
      </c>
      <c r="B242" s="23">
        <v>15000</v>
      </c>
      <c r="C242" s="23"/>
      <c r="D242" s="23"/>
      <c r="E242" s="23"/>
      <c r="F242" s="23">
        <v>15000</v>
      </c>
      <c r="G242" s="50"/>
    </row>
    <row r="243" spans="1:7" x14ac:dyDescent="0.25">
      <c r="A243" s="2" t="s">
        <v>201</v>
      </c>
      <c r="B243" s="23">
        <v>200</v>
      </c>
      <c r="C243" s="23"/>
      <c r="D243" s="23"/>
      <c r="E243" s="23"/>
      <c r="F243" s="23">
        <v>200</v>
      </c>
      <c r="G243" s="50"/>
    </row>
    <row r="244" spans="1:7" x14ac:dyDescent="0.25">
      <c r="A244" s="2" t="s">
        <v>202</v>
      </c>
      <c r="B244" s="23">
        <v>1000</v>
      </c>
      <c r="C244" s="23"/>
      <c r="D244" s="23"/>
      <c r="E244" s="23"/>
      <c r="F244" s="23">
        <v>1000</v>
      </c>
      <c r="G244" s="50"/>
    </row>
    <row r="245" spans="1:7" x14ac:dyDescent="0.25">
      <c r="A245" s="2" t="s">
        <v>203</v>
      </c>
      <c r="B245" s="23">
        <v>10000</v>
      </c>
      <c r="C245" s="23"/>
      <c r="D245" s="23"/>
      <c r="E245" s="23"/>
      <c r="F245" s="23">
        <v>10000</v>
      </c>
      <c r="G245" s="47"/>
    </row>
    <row r="246" spans="1:7" x14ac:dyDescent="0.25">
      <c r="A246" s="2" t="s">
        <v>204</v>
      </c>
      <c r="B246" s="23">
        <v>10000</v>
      </c>
      <c r="C246" s="23"/>
      <c r="D246" s="23"/>
      <c r="E246" s="23"/>
      <c r="F246" s="23">
        <v>10000</v>
      </c>
      <c r="G246" s="49"/>
    </row>
    <row r="247" spans="1:7" x14ac:dyDescent="0.25">
      <c r="A247" s="2" t="s">
        <v>205</v>
      </c>
      <c r="B247" s="23">
        <v>35000</v>
      </c>
      <c r="C247" s="23"/>
      <c r="D247" s="23"/>
      <c r="E247" s="23"/>
      <c r="F247" s="23">
        <v>35000</v>
      </c>
      <c r="G247" s="50"/>
    </row>
    <row r="248" spans="1:7" x14ac:dyDescent="0.25">
      <c r="A248" s="2" t="s">
        <v>206</v>
      </c>
      <c r="B248" s="23">
        <v>10000</v>
      </c>
      <c r="C248" s="23"/>
      <c r="D248" s="23"/>
      <c r="E248" s="23"/>
      <c r="F248" s="23">
        <v>10000</v>
      </c>
      <c r="G248" s="50"/>
    </row>
    <row r="249" spans="1:7" x14ac:dyDescent="0.25">
      <c r="A249" s="2" t="s">
        <v>207</v>
      </c>
      <c r="B249" s="23">
        <v>2000</v>
      </c>
      <c r="C249" s="23"/>
      <c r="D249" s="23"/>
      <c r="E249" s="23"/>
      <c r="F249" s="23">
        <v>2000</v>
      </c>
      <c r="G249" s="50"/>
    </row>
    <row r="250" spans="1:7" x14ac:dyDescent="0.25">
      <c r="A250" s="2" t="s">
        <v>208</v>
      </c>
      <c r="B250" s="23">
        <v>5000</v>
      </c>
      <c r="C250" s="23"/>
      <c r="D250" s="23"/>
      <c r="E250" s="23"/>
      <c r="F250" s="23">
        <v>5000</v>
      </c>
      <c r="G250" s="50"/>
    </row>
    <row r="251" spans="1:7" x14ac:dyDescent="0.25">
      <c r="A251" s="2" t="s">
        <v>209</v>
      </c>
      <c r="B251" s="23">
        <v>6013</v>
      </c>
      <c r="C251" s="23"/>
      <c r="D251" s="23"/>
      <c r="E251" s="23"/>
      <c r="F251" s="23">
        <v>6013</v>
      </c>
      <c r="G251" s="50"/>
    </row>
    <row r="252" spans="1:7" x14ac:dyDescent="0.25">
      <c r="A252" s="2" t="s">
        <v>210</v>
      </c>
      <c r="B252" s="23">
        <v>1000</v>
      </c>
      <c r="C252" s="23"/>
      <c r="D252" s="23"/>
      <c r="E252" s="23"/>
      <c r="F252" s="23">
        <v>1000</v>
      </c>
      <c r="G252" s="50"/>
    </row>
    <row r="253" spans="1:7" x14ac:dyDescent="0.25">
      <c r="A253" s="2" t="s">
        <v>211</v>
      </c>
      <c r="B253" s="23">
        <v>500</v>
      </c>
      <c r="C253" s="23"/>
      <c r="D253" s="23"/>
      <c r="E253" s="23"/>
      <c r="F253" s="23">
        <v>500</v>
      </c>
      <c r="G253" s="50"/>
    </row>
    <row r="254" spans="1:7" x14ac:dyDescent="0.25">
      <c r="A254" s="2" t="s">
        <v>212</v>
      </c>
      <c r="B254" s="23">
        <v>500</v>
      </c>
      <c r="C254" s="23"/>
      <c r="D254" s="23"/>
      <c r="E254" s="23"/>
      <c r="F254" s="23">
        <v>500</v>
      </c>
      <c r="G254" s="50"/>
    </row>
    <row r="255" spans="1:7" x14ac:dyDescent="0.25">
      <c r="A255" s="2" t="s">
        <v>213</v>
      </c>
      <c r="B255" s="23">
        <v>5000</v>
      </c>
      <c r="C255" s="23"/>
      <c r="D255" s="23"/>
      <c r="E255" s="23"/>
      <c r="F255" s="23">
        <v>5000</v>
      </c>
      <c r="G255" s="50"/>
    </row>
    <row r="256" spans="1:7" x14ac:dyDescent="0.25">
      <c r="A256" s="2" t="s">
        <v>214</v>
      </c>
      <c r="B256" s="23">
        <v>1000</v>
      </c>
      <c r="C256" s="23"/>
      <c r="D256" s="23"/>
      <c r="E256" s="23"/>
      <c r="F256" s="23">
        <v>1000</v>
      </c>
      <c r="G256" s="50"/>
    </row>
    <row r="257" spans="1:7" x14ac:dyDescent="0.25">
      <c r="A257" s="2" t="s">
        <v>215</v>
      </c>
      <c r="B257" s="23">
        <v>2000</v>
      </c>
      <c r="C257" s="23"/>
      <c r="D257" s="23"/>
      <c r="E257" s="23"/>
      <c r="F257" s="23">
        <v>2000</v>
      </c>
      <c r="G257" s="50"/>
    </row>
    <row r="258" spans="1:7" x14ac:dyDescent="0.25">
      <c r="A258" s="2" t="s">
        <v>216</v>
      </c>
      <c r="B258" s="23">
        <v>20000</v>
      </c>
      <c r="C258" s="23"/>
      <c r="D258" s="23"/>
      <c r="E258" s="23"/>
      <c r="F258" s="23">
        <v>20000</v>
      </c>
      <c r="G258" s="50"/>
    </row>
    <row r="259" spans="1:7" x14ac:dyDescent="0.25">
      <c r="A259" s="2" t="s">
        <v>265</v>
      </c>
      <c r="B259" s="23">
        <v>250</v>
      </c>
      <c r="C259" s="23"/>
      <c r="D259" s="23"/>
      <c r="E259" s="23"/>
      <c r="F259" s="23">
        <v>250</v>
      </c>
      <c r="G259" s="2"/>
    </row>
    <row r="260" spans="1:7" ht="31.5" x14ac:dyDescent="0.25">
      <c r="A260" s="1" t="s">
        <v>281</v>
      </c>
      <c r="B260" s="23">
        <v>5000</v>
      </c>
      <c r="C260" s="23"/>
      <c r="D260" s="23"/>
      <c r="E260" s="23"/>
      <c r="F260" s="23">
        <v>5000</v>
      </c>
      <c r="G260" s="2"/>
    </row>
    <row r="261" spans="1:7" x14ac:dyDescent="0.25">
      <c r="A261" s="1"/>
      <c r="B261" s="22"/>
      <c r="C261" s="22"/>
      <c r="D261" s="22"/>
      <c r="E261" s="22"/>
      <c r="F261" s="22"/>
      <c r="G261" s="2"/>
    </row>
    <row r="262" spans="1:7" x14ac:dyDescent="0.25">
      <c r="A262" s="10" t="s">
        <v>217</v>
      </c>
      <c r="B262" s="21">
        <f>SUM(B263:B269)</f>
        <v>1672291</v>
      </c>
      <c r="C262" s="21">
        <f t="shared" ref="C262:F262" si="11">SUM(C263:C269)</f>
        <v>1639291</v>
      </c>
      <c r="D262" s="21">
        <f t="shared" si="11"/>
        <v>0</v>
      </c>
      <c r="E262" s="21">
        <f t="shared" si="11"/>
        <v>21000</v>
      </c>
      <c r="F262" s="21">
        <f t="shared" si="11"/>
        <v>12000</v>
      </c>
      <c r="G262" s="2"/>
    </row>
    <row r="263" spans="1:7" x14ac:dyDescent="0.25">
      <c r="A263" s="1" t="s">
        <v>218</v>
      </c>
      <c r="B263" s="22">
        <v>38000</v>
      </c>
      <c r="C263" s="22">
        <v>38000</v>
      </c>
      <c r="D263" s="22"/>
      <c r="E263" s="22"/>
      <c r="F263" s="22"/>
      <c r="G263" s="2"/>
    </row>
    <row r="264" spans="1:7" ht="31.5" x14ac:dyDescent="0.25">
      <c r="A264" s="1" t="s">
        <v>219</v>
      </c>
      <c r="B264" s="22">
        <v>13500</v>
      </c>
      <c r="C264" s="22">
        <v>13500</v>
      </c>
      <c r="D264" s="22"/>
      <c r="E264" s="22"/>
      <c r="F264" s="22"/>
      <c r="G264" s="2"/>
    </row>
    <row r="265" spans="1:7" x14ac:dyDescent="0.25">
      <c r="A265" s="1" t="s">
        <v>220</v>
      </c>
      <c r="B265" s="22">
        <v>15000</v>
      </c>
      <c r="C265" s="22">
        <v>15000</v>
      </c>
      <c r="D265" s="22"/>
      <c r="E265" s="22"/>
      <c r="F265" s="22"/>
      <c r="G265" s="2"/>
    </row>
    <row r="266" spans="1:7" ht="31.5" x14ac:dyDescent="0.25">
      <c r="A266" s="1" t="s">
        <v>221</v>
      </c>
      <c r="B266" s="22">
        <v>1572791</v>
      </c>
      <c r="C266" s="22">
        <v>1572791</v>
      </c>
      <c r="D266" s="22"/>
      <c r="E266" s="22"/>
      <c r="F266" s="22"/>
      <c r="G266" s="2"/>
    </row>
    <row r="267" spans="1:7" ht="31.5" x14ac:dyDescent="0.25">
      <c r="A267" s="1" t="s">
        <v>222</v>
      </c>
      <c r="B267" s="22">
        <v>10000</v>
      </c>
      <c r="C267" s="22"/>
      <c r="D267" s="22"/>
      <c r="E267" s="22">
        <v>10000</v>
      </c>
      <c r="F267" s="22"/>
      <c r="G267" s="2"/>
    </row>
    <row r="268" spans="1:7" ht="31.5" x14ac:dyDescent="0.25">
      <c r="A268" s="1" t="s">
        <v>223</v>
      </c>
      <c r="B268" s="22">
        <v>11000</v>
      </c>
      <c r="C268" s="22"/>
      <c r="D268" s="22"/>
      <c r="E268" s="22">
        <v>11000</v>
      </c>
      <c r="F268" s="22"/>
      <c r="G268" s="2"/>
    </row>
    <row r="269" spans="1:7" ht="31.5" x14ac:dyDescent="0.25">
      <c r="A269" s="1" t="s">
        <v>274</v>
      </c>
      <c r="B269" s="22">
        <v>12000</v>
      </c>
      <c r="C269" s="22"/>
      <c r="D269" s="22"/>
      <c r="E269" s="22"/>
      <c r="F269" s="22">
        <v>12000</v>
      </c>
      <c r="G269" s="2"/>
    </row>
    <row r="270" spans="1:7" x14ac:dyDescent="0.25">
      <c r="A270" s="1"/>
      <c r="B270" s="22"/>
      <c r="C270" s="22"/>
      <c r="D270" s="22"/>
      <c r="E270" s="22"/>
      <c r="F270" s="22"/>
      <c r="G270" s="2"/>
    </row>
    <row r="271" spans="1:7" x14ac:dyDescent="0.25">
      <c r="A271" s="10" t="s">
        <v>224</v>
      </c>
      <c r="B271" s="21">
        <f>SUM(B272:B276)</f>
        <v>5000</v>
      </c>
      <c r="C271" s="21">
        <f t="shared" ref="C271:F271" si="12">SUM(C272:C276)</f>
        <v>0</v>
      </c>
      <c r="D271" s="21">
        <f t="shared" si="12"/>
        <v>5000</v>
      </c>
      <c r="E271" s="21">
        <f t="shared" si="12"/>
        <v>0</v>
      </c>
      <c r="F271" s="21">
        <f t="shared" si="12"/>
        <v>0</v>
      </c>
      <c r="G271" s="2"/>
    </row>
    <row r="272" spans="1:7" x14ac:dyDescent="0.25">
      <c r="A272" s="2" t="s">
        <v>225</v>
      </c>
      <c r="B272" s="22">
        <v>1000</v>
      </c>
      <c r="C272" s="22"/>
      <c r="D272" s="22">
        <v>1000</v>
      </c>
      <c r="E272" s="22"/>
      <c r="F272" s="22"/>
      <c r="G272" s="58"/>
    </row>
    <row r="273" spans="1:7" x14ac:dyDescent="0.25">
      <c r="A273" s="2" t="s">
        <v>226</v>
      </c>
      <c r="B273" s="22">
        <v>1000</v>
      </c>
      <c r="C273" s="22"/>
      <c r="D273" s="22">
        <v>1000</v>
      </c>
      <c r="E273" s="22"/>
      <c r="F273" s="22"/>
      <c r="G273" s="59"/>
    </row>
    <row r="274" spans="1:7" x14ac:dyDescent="0.25">
      <c r="A274" s="2" t="s">
        <v>227</v>
      </c>
      <c r="B274" s="22">
        <v>1000</v>
      </c>
      <c r="C274" s="22"/>
      <c r="D274" s="22">
        <v>1000</v>
      </c>
      <c r="E274" s="22"/>
      <c r="F274" s="22"/>
      <c r="G274" s="2"/>
    </row>
    <row r="275" spans="1:7" x14ac:dyDescent="0.25">
      <c r="A275" s="2" t="s">
        <v>228</v>
      </c>
      <c r="B275" s="22">
        <v>1000</v>
      </c>
      <c r="C275" s="22"/>
      <c r="D275" s="22">
        <v>1000</v>
      </c>
      <c r="E275" s="22"/>
      <c r="F275" s="22"/>
      <c r="G275" s="58"/>
    </row>
    <row r="276" spans="1:7" x14ac:dyDescent="0.25">
      <c r="A276" s="2" t="s">
        <v>229</v>
      </c>
      <c r="B276" s="22">
        <v>1000</v>
      </c>
      <c r="C276" s="22"/>
      <c r="D276" s="22">
        <v>1000</v>
      </c>
      <c r="E276" s="22"/>
      <c r="F276" s="22"/>
      <c r="G276" s="59"/>
    </row>
    <row r="277" spans="1:7" x14ac:dyDescent="0.25">
      <c r="A277" s="2"/>
      <c r="B277" s="22"/>
      <c r="C277" s="22"/>
      <c r="D277" s="22"/>
      <c r="E277" s="22"/>
      <c r="F277" s="22"/>
      <c r="G277" s="2"/>
    </row>
    <row r="278" spans="1:7" ht="31.5" x14ac:dyDescent="0.25">
      <c r="A278" s="9" t="s">
        <v>230</v>
      </c>
      <c r="B278" s="21">
        <f>SUM(B279:B305)</f>
        <v>251757.49000000002</v>
      </c>
      <c r="C278" s="21">
        <f>SUM(C279:C305)</f>
        <v>0</v>
      </c>
      <c r="D278" s="21">
        <f>SUM(D279:D305)</f>
        <v>70686.360000000015</v>
      </c>
      <c r="E278" s="21">
        <f>SUM(E279:E305)</f>
        <v>54487.819999999992</v>
      </c>
      <c r="F278" s="21">
        <f>SUM(F279:F305)</f>
        <v>126583.31000000001</v>
      </c>
      <c r="G278" s="2"/>
    </row>
    <row r="279" spans="1:7" x14ac:dyDescent="0.25">
      <c r="A279" s="2"/>
      <c r="B279" s="22">
        <v>14479.61</v>
      </c>
      <c r="C279" s="22"/>
      <c r="D279" s="22"/>
      <c r="E279" s="22">
        <v>7239.8</v>
      </c>
      <c r="F279" s="22">
        <v>7239.81</v>
      </c>
      <c r="G279" s="2"/>
    </row>
    <row r="280" spans="1:7" x14ac:dyDescent="0.25">
      <c r="A280" s="2"/>
      <c r="B280" s="22">
        <f>5499.49+5499.49+5499.49</f>
        <v>16498.47</v>
      </c>
      <c r="C280" s="22"/>
      <c r="D280" s="22">
        <v>5499.49</v>
      </c>
      <c r="E280" s="22">
        <v>5499.49</v>
      </c>
      <c r="F280" s="22">
        <v>5499.49</v>
      </c>
      <c r="G280" s="2"/>
    </row>
    <row r="281" spans="1:7" x14ac:dyDescent="0.25">
      <c r="A281" s="2"/>
      <c r="B281" s="22">
        <f>4017.68+4017.68+4017.68</f>
        <v>12053.039999999999</v>
      </c>
      <c r="C281" s="22"/>
      <c r="D281" s="22">
        <v>4017.68</v>
      </c>
      <c r="E281" s="22">
        <v>4017.68</v>
      </c>
      <c r="F281" s="22">
        <v>4017.68</v>
      </c>
      <c r="G281" s="2"/>
    </row>
    <row r="282" spans="1:7" x14ac:dyDescent="0.25">
      <c r="A282" s="2"/>
      <c r="B282" s="22">
        <f>4061.59+4061.59+4061.59</f>
        <v>12184.77</v>
      </c>
      <c r="C282" s="22"/>
      <c r="D282" s="22">
        <v>4061.59</v>
      </c>
      <c r="E282" s="22">
        <v>4061.59</v>
      </c>
      <c r="F282" s="22">
        <v>4061.59</v>
      </c>
      <c r="G282" s="2"/>
    </row>
    <row r="283" spans="1:7" x14ac:dyDescent="0.25">
      <c r="A283" s="2"/>
      <c r="B283" s="22">
        <f>3009.85+3009.85+3009.85</f>
        <v>9029.5499999999993</v>
      </c>
      <c r="C283" s="22"/>
      <c r="D283" s="22">
        <v>3009.85</v>
      </c>
      <c r="E283" s="22">
        <v>3009.85</v>
      </c>
      <c r="F283" s="22">
        <v>3009.85</v>
      </c>
      <c r="G283" s="2"/>
    </row>
    <row r="284" spans="1:7" x14ac:dyDescent="0.25">
      <c r="A284" s="2"/>
      <c r="B284" s="22">
        <f>3059.8+3059.8+3059.8</f>
        <v>9179.4000000000015</v>
      </c>
      <c r="C284" s="22"/>
      <c r="D284" s="22">
        <v>3059.8</v>
      </c>
      <c r="E284" s="22">
        <v>3059.8</v>
      </c>
      <c r="F284" s="22">
        <v>3059.8</v>
      </c>
      <c r="G284" s="2"/>
    </row>
    <row r="285" spans="1:7" x14ac:dyDescent="0.25">
      <c r="A285" s="2"/>
      <c r="B285" s="22">
        <f>3300.11+3300.11+3300.11</f>
        <v>9900.33</v>
      </c>
      <c r="C285" s="22"/>
      <c r="D285" s="22">
        <v>3300.11</v>
      </c>
      <c r="E285" s="22">
        <v>3300.11</v>
      </c>
      <c r="F285" s="22">
        <v>3300.11</v>
      </c>
      <c r="G285" s="2"/>
    </row>
    <row r="286" spans="1:7" x14ac:dyDescent="0.25">
      <c r="A286" s="2"/>
      <c r="B286" s="22">
        <f>2000+3280.22</f>
        <v>5280.2199999999993</v>
      </c>
      <c r="C286" s="22"/>
      <c r="D286" s="22">
        <v>2000</v>
      </c>
      <c r="E286" s="22"/>
      <c r="F286" s="22">
        <v>3280.22</v>
      </c>
      <c r="G286" s="2"/>
    </row>
    <row r="287" spans="1:7" x14ac:dyDescent="0.25">
      <c r="A287" s="2"/>
      <c r="B287" s="22">
        <f>3814.6+3318.66+3318.66</f>
        <v>10451.92</v>
      </c>
      <c r="C287" s="22"/>
      <c r="D287" s="22">
        <v>3814.6</v>
      </c>
      <c r="E287" s="22">
        <v>3318.66</v>
      </c>
      <c r="F287" s="22">
        <v>3318.66</v>
      </c>
      <c r="G287" s="2"/>
    </row>
    <row r="288" spans="1:7" x14ac:dyDescent="0.25">
      <c r="A288" s="2"/>
      <c r="B288" s="22">
        <v>3049.79</v>
      </c>
      <c r="C288" s="22"/>
      <c r="D288" s="22"/>
      <c r="E288" s="22"/>
      <c r="F288" s="22">
        <v>3049.79</v>
      </c>
      <c r="G288" s="2"/>
    </row>
    <row r="289" spans="1:7" x14ac:dyDescent="0.25">
      <c r="A289" s="2"/>
      <c r="B289" s="22">
        <v>3049.79</v>
      </c>
      <c r="C289" s="22"/>
      <c r="D289" s="22"/>
      <c r="E289" s="22"/>
      <c r="F289" s="22">
        <v>3049.79</v>
      </c>
      <c r="G289" s="2"/>
    </row>
    <row r="290" spans="1:7" x14ac:dyDescent="0.25">
      <c r="A290" s="2"/>
      <c r="B290" s="22">
        <v>3036.97</v>
      </c>
      <c r="C290" s="22"/>
      <c r="D290" s="22"/>
      <c r="E290" s="22"/>
      <c r="F290" s="22">
        <v>3036.97</v>
      </c>
      <c r="G290" s="2"/>
    </row>
    <row r="291" spans="1:7" x14ac:dyDescent="0.25">
      <c r="A291" s="2"/>
      <c r="B291" s="22">
        <v>56296.19</v>
      </c>
      <c r="C291" s="22"/>
      <c r="D291" s="22"/>
      <c r="E291" s="22"/>
      <c r="F291" s="22">
        <v>56296.19</v>
      </c>
      <c r="G291" s="2"/>
    </row>
    <row r="292" spans="1:7" x14ac:dyDescent="0.25">
      <c r="A292" s="2"/>
      <c r="B292" s="22"/>
      <c r="C292" s="22"/>
      <c r="D292" s="22"/>
      <c r="E292" s="22"/>
      <c r="F292" s="22"/>
      <c r="G292" s="2"/>
    </row>
    <row r="293" spans="1:7" x14ac:dyDescent="0.25">
      <c r="A293" s="2"/>
      <c r="B293" s="22">
        <f>6668.46+5868.8</f>
        <v>12537.26</v>
      </c>
      <c r="C293" s="22"/>
      <c r="D293" s="22"/>
      <c r="E293" s="22">
        <v>6668.46</v>
      </c>
      <c r="F293" s="22">
        <v>5868.8</v>
      </c>
      <c r="G293" s="2"/>
    </row>
    <row r="294" spans="1:7" x14ac:dyDescent="0.25">
      <c r="A294" s="2"/>
      <c r="B294" s="22">
        <f>5024.38+5024.38+5024.38</f>
        <v>15073.14</v>
      </c>
      <c r="C294" s="22"/>
      <c r="D294" s="22">
        <v>5024.38</v>
      </c>
      <c r="E294" s="22">
        <v>5024.38</v>
      </c>
      <c r="F294" s="22">
        <v>5024.38</v>
      </c>
      <c r="G294" s="2"/>
    </row>
    <row r="295" spans="1:7" x14ac:dyDescent="0.25">
      <c r="A295" s="2"/>
      <c r="B295" s="22">
        <v>3722</v>
      </c>
      <c r="C295" s="22"/>
      <c r="D295" s="22">
        <v>3722</v>
      </c>
      <c r="E295" s="22"/>
      <c r="F295" s="22"/>
      <c r="G295" s="2"/>
    </row>
    <row r="296" spans="1:7" x14ac:dyDescent="0.25">
      <c r="A296" s="2"/>
      <c r="B296" s="22">
        <v>6166</v>
      </c>
      <c r="C296" s="22"/>
      <c r="D296" s="22">
        <v>6166</v>
      </c>
      <c r="E296" s="22"/>
      <c r="F296" s="22"/>
      <c r="G296" s="2"/>
    </row>
    <row r="297" spans="1:7" x14ac:dyDescent="0.25">
      <c r="A297" s="2"/>
      <c r="B297" s="22">
        <v>4756.21</v>
      </c>
      <c r="C297" s="22"/>
      <c r="D297" s="22"/>
      <c r="E297" s="22"/>
      <c r="F297" s="22">
        <v>4756.21</v>
      </c>
      <c r="G297" s="2"/>
    </row>
    <row r="298" spans="1:7" x14ac:dyDescent="0.25">
      <c r="A298" s="2"/>
      <c r="B298" s="22">
        <v>5000</v>
      </c>
      <c r="C298" s="22"/>
      <c r="D298" s="22">
        <v>5000</v>
      </c>
      <c r="E298" s="22"/>
      <c r="F298" s="22"/>
      <c r="G298" s="2"/>
    </row>
    <row r="299" spans="1:7" x14ac:dyDescent="0.25">
      <c r="A299" s="2"/>
      <c r="B299" s="22">
        <v>3369.5</v>
      </c>
      <c r="C299" s="22"/>
      <c r="D299" s="22"/>
      <c r="E299" s="22"/>
      <c r="F299" s="22">
        <v>3369.5</v>
      </c>
      <c r="G299" s="2"/>
    </row>
    <row r="300" spans="1:7" x14ac:dyDescent="0.25">
      <c r="A300" s="2"/>
      <c r="B300" s="22">
        <v>5500</v>
      </c>
      <c r="C300" s="22"/>
      <c r="D300" s="22"/>
      <c r="E300" s="22">
        <v>5500</v>
      </c>
      <c r="F300" s="22"/>
      <c r="G300" s="2"/>
    </row>
    <row r="301" spans="1:7" x14ac:dyDescent="0.25">
      <c r="A301" s="2"/>
      <c r="B301" s="22">
        <f>5230.76+4344.47</f>
        <v>9575.23</v>
      </c>
      <c r="C301" s="22"/>
      <c r="D301" s="22">
        <v>5230.76</v>
      </c>
      <c r="E301" s="22"/>
      <c r="F301" s="22">
        <v>4344.47</v>
      </c>
      <c r="G301" s="2"/>
    </row>
    <row r="302" spans="1:7" x14ac:dyDescent="0.25">
      <c r="A302" s="2"/>
      <c r="B302" s="22">
        <v>1216.4100000000001</v>
      </c>
      <c r="C302" s="22"/>
      <c r="D302" s="22">
        <v>1216.4100000000001</v>
      </c>
      <c r="E302" s="22"/>
      <c r="F302" s="22"/>
      <c r="G302" s="2"/>
    </row>
    <row r="303" spans="1:7" x14ac:dyDescent="0.25">
      <c r="A303" s="2"/>
      <c r="B303" s="22">
        <f>4563.69+1000</f>
        <v>5563.69</v>
      </c>
      <c r="C303" s="22"/>
      <c r="D303" s="22">
        <v>4563.6899999999996</v>
      </c>
      <c r="E303" s="22"/>
      <c r="F303" s="22">
        <v>1000</v>
      </c>
      <c r="G303" s="2"/>
    </row>
    <row r="304" spans="1:7" x14ac:dyDescent="0.25">
      <c r="A304" s="2"/>
      <c r="B304" s="22">
        <f>4500+3788</f>
        <v>8288</v>
      </c>
      <c r="C304" s="22"/>
      <c r="D304" s="22">
        <v>4500</v>
      </c>
      <c r="E304" s="22">
        <v>3788</v>
      </c>
      <c r="F304" s="22"/>
      <c r="G304" s="2"/>
    </row>
    <row r="305" spans="1:7" x14ac:dyDescent="0.25">
      <c r="A305" s="2"/>
      <c r="B305" s="22">
        <v>6500</v>
      </c>
      <c r="C305" s="22"/>
      <c r="D305" s="22">
        <v>6500</v>
      </c>
      <c r="E305" s="22"/>
      <c r="F305" s="22"/>
      <c r="G305" s="2"/>
    </row>
    <row r="306" spans="1:7" x14ac:dyDescent="0.25">
      <c r="A306" s="10" t="s">
        <v>1</v>
      </c>
      <c r="B306" s="21">
        <f>169897+381030.39+6800+5000+1+1</f>
        <v>562729.39</v>
      </c>
      <c r="C306" s="21">
        <v>39750</v>
      </c>
      <c r="D306" s="21"/>
      <c r="E306" s="21">
        <v>48825</v>
      </c>
      <c r="F306" s="21">
        <f>474152.39+1+1</f>
        <v>474154.39</v>
      </c>
      <c r="G306" s="48"/>
    </row>
    <row r="307" spans="1:7" ht="16.5" thickBot="1" x14ac:dyDescent="0.3">
      <c r="A307" s="12"/>
      <c r="B307" s="30"/>
      <c r="C307" s="30"/>
      <c r="D307" s="30"/>
      <c r="E307" s="30"/>
      <c r="F307" s="30"/>
      <c r="G307" s="2"/>
    </row>
    <row r="308" spans="1:7" ht="16.5" thickBot="1" x14ac:dyDescent="0.3">
      <c r="A308" s="7" t="s">
        <v>231</v>
      </c>
      <c r="B308" s="31">
        <f>SUM(B309+B310+B314+B320+B324+B327+B329+B331)</f>
        <v>8106840.0599999996</v>
      </c>
      <c r="C308" s="31">
        <f t="shared" ref="C308:G308" si="13">SUM(C309+C310+C314+C320+C324+C327+C329+C331)</f>
        <v>2104335.7799999998</v>
      </c>
      <c r="D308" s="31">
        <f t="shared" si="13"/>
        <v>41300</v>
      </c>
      <c r="E308" s="31">
        <f t="shared" si="13"/>
        <v>207025</v>
      </c>
      <c r="F308" s="31">
        <f t="shared" si="13"/>
        <v>4037760.33</v>
      </c>
      <c r="G308" s="31">
        <f t="shared" si="13"/>
        <v>1716418.9500000002</v>
      </c>
    </row>
    <row r="309" spans="1:7" ht="31.5" x14ac:dyDescent="0.25">
      <c r="A309" s="13" t="s">
        <v>232</v>
      </c>
      <c r="B309" s="32">
        <f>2104335.78+41300</f>
        <v>2145635.7799999998</v>
      </c>
      <c r="C309" s="32">
        <v>2104335.7799999998</v>
      </c>
      <c r="D309" s="32">
        <v>41300</v>
      </c>
      <c r="E309" s="32">
        <v>0</v>
      </c>
      <c r="F309" s="32">
        <v>0</v>
      </c>
      <c r="G309" s="2"/>
    </row>
    <row r="310" spans="1:7" x14ac:dyDescent="0.25">
      <c r="A310" s="13" t="s">
        <v>233</v>
      </c>
      <c r="B310" s="32">
        <f>SUM(B311:B313)</f>
        <v>87025</v>
      </c>
      <c r="C310" s="32">
        <f t="shared" ref="C310:F310" si="14">SUM(C311:C313)</f>
        <v>0</v>
      </c>
      <c r="D310" s="32">
        <f t="shared" si="14"/>
        <v>0</v>
      </c>
      <c r="E310" s="32">
        <f t="shared" si="14"/>
        <v>52025</v>
      </c>
      <c r="F310" s="32">
        <f t="shared" si="14"/>
        <v>35000</v>
      </c>
      <c r="G310" s="2"/>
    </row>
    <row r="311" spans="1:7" ht="31.5" x14ac:dyDescent="0.25">
      <c r="A311" s="15" t="s">
        <v>234</v>
      </c>
      <c r="B311" s="20">
        <v>19125</v>
      </c>
      <c r="C311" s="20"/>
      <c r="D311" s="20"/>
      <c r="E311" s="20">
        <v>19125</v>
      </c>
      <c r="F311" s="20"/>
      <c r="G311" s="2"/>
    </row>
    <row r="312" spans="1:7" ht="31.5" x14ac:dyDescent="0.25">
      <c r="A312" s="15" t="s">
        <v>235</v>
      </c>
      <c r="B312" s="20">
        <v>32900</v>
      </c>
      <c r="C312" s="20"/>
      <c r="D312" s="20"/>
      <c r="E312" s="20">
        <v>32900</v>
      </c>
      <c r="F312" s="20"/>
      <c r="G312" s="2"/>
    </row>
    <row r="313" spans="1:7" x14ac:dyDescent="0.25">
      <c r="A313" s="15" t="s">
        <v>236</v>
      </c>
      <c r="B313" s="20">
        <v>35000</v>
      </c>
      <c r="C313" s="20"/>
      <c r="D313" s="20"/>
      <c r="E313" s="20"/>
      <c r="F313" s="20">
        <v>35000</v>
      </c>
      <c r="G313" s="2"/>
    </row>
    <row r="314" spans="1:7" x14ac:dyDescent="0.25">
      <c r="A314" s="13" t="s">
        <v>237</v>
      </c>
      <c r="B314" s="32">
        <f>SUM(B315:B319)</f>
        <v>574365</v>
      </c>
      <c r="C314" s="32">
        <f t="shared" ref="C314:F314" si="15">SUM(C315:C319)</f>
        <v>0</v>
      </c>
      <c r="D314" s="32">
        <f t="shared" si="15"/>
        <v>0</v>
      </c>
      <c r="E314" s="32">
        <f t="shared" si="15"/>
        <v>140000</v>
      </c>
      <c r="F314" s="32">
        <f t="shared" si="15"/>
        <v>434365</v>
      </c>
      <c r="G314" s="2"/>
    </row>
    <row r="315" spans="1:7" ht="31.5" x14ac:dyDescent="0.25">
      <c r="A315" s="15" t="s">
        <v>238</v>
      </c>
      <c r="B315" s="20">
        <v>328000</v>
      </c>
      <c r="C315" s="20"/>
      <c r="D315" s="20"/>
      <c r="E315" s="20"/>
      <c r="F315" s="20">
        <v>328000</v>
      </c>
      <c r="G315" s="2"/>
    </row>
    <row r="316" spans="1:7" ht="31.5" x14ac:dyDescent="0.25">
      <c r="A316" s="15" t="s">
        <v>239</v>
      </c>
      <c r="B316" s="20">
        <f>140000+10000</f>
        <v>150000</v>
      </c>
      <c r="C316" s="20"/>
      <c r="D316" s="20"/>
      <c r="E316" s="20">
        <v>140000</v>
      </c>
      <c r="F316" s="20">
        <v>10000</v>
      </c>
      <c r="G316" s="2"/>
    </row>
    <row r="317" spans="1:7" x14ac:dyDescent="0.25">
      <c r="A317" s="2" t="s">
        <v>240</v>
      </c>
      <c r="B317" s="22">
        <v>11965</v>
      </c>
      <c r="C317" s="22"/>
      <c r="D317" s="22"/>
      <c r="E317" s="22"/>
      <c r="F317" s="22">
        <v>11965</v>
      </c>
      <c r="G317" s="2"/>
    </row>
    <row r="318" spans="1:7" ht="31.5" x14ac:dyDescent="0.25">
      <c r="A318" s="15" t="s">
        <v>241</v>
      </c>
      <c r="B318" s="20">
        <v>49400</v>
      </c>
      <c r="C318" s="20"/>
      <c r="D318" s="20"/>
      <c r="E318" s="20"/>
      <c r="F318" s="20">
        <v>49400</v>
      </c>
      <c r="G318" s="2"/>
    </row>
    <row r="319" spans="1:7" x14ac:dyDescent="0.25">
      <c r="A319" s="15" t="s">
        <v>252</v>
      </c>
      <c r="B319" s="20">
        <v>35000</v>
      </c>
      <c r="C319" s="20"/>
      <c r="D319" s="20"/>
      <c r="E319" s="20"/>
      <c r="F319" s="20">
        <v>35000</v>
      </c>
      <c r="G319" s="2"/>
    </row>
    <row r="320" spans="1:7" x14ac:dyDescent="0.25">
      <c r="A320" s="13" t="s">
        <v>242</v>
      </c>
      <c r="B320" s="32">
        <f>SUM(B321:B323)</f>
        <v>230000</v>
      </c>
      <c r="C320" s="32">
        <f t="shared" ref="C320:F320" si="16">SUM(C321:C323)</f>
        <v>0</v>
      </c>
      <c r="D320" s="32">
        <f t="shared" si="16"/>
        <v>0</v>
      </c>
      <c r="E320" s="32">
        <f t="shared" si="16"/>
        <v>15000</v>
      </c>
      <c r="F320" s="32">
        <f t="shared" si="16"/>
        <v>215000</v>
      </c>
      <c r="G320" s="2"/>
    </row>
    <row r="321" spans="1:7" ht="31.5" x14ac:dyDescent="0.25">
      <c r="A321" s="15" t="s">
        <v>266</v>
      </c>
      <c r="B321" s="20">
        <f>15000+5000+7500+27000</f>
        <v>54500</v>
      </c>
      <c r="C321" s="20"/>
      <c r="D321" s="20"/>
      <c r="E321" s="20">
        <v>15000</v>
      </c>
      <c r="F321" s="20">
        <v>39500</v>
      </c>
      <c r="G321" s="2"/>
    </row>
    <row r="322" spans="1:7" ht="31.5" x14ac:dyDescent="0.25">
      <c r="A322" s="1" t="s">
        <v>243</v>
      </c>
      <c r="B322" s="22">
        <v>148500</v>
      </c>
      <c r="C322" s="22"/>
      <c r="D322" s="22"/>
      <c r="E322" s="22"/>
      <c r="F322" s="22">
        <v>148500</v>
      </c>
      <c r="G322" s="2"/>
    </row>
    <row r="323" spans="1:7" ht="31.5" x14ac:dyDescent="0.25">
      <c r="A323" s="15" t="s">
        <v>244</v>
      </c>
      <c r="B323" s="20">
        <v>27000</v>
      </c>
      <c r="C323" s="20"/>
      <c r="D323" s="20"/>
      <c r="E323" s="20"/>
      <c r="F323" s="20">
        <v>27000</v>
      </c>
      <c r="G323" s="2"/>
    </row>
    <row r="324" spans="1:7" ht="31.5" x14ac:dyDescent="0.25">
      <c r="A324" s="13" t="s">
        <v>245</v>
      </c>
      <c r="B324" s="32">
        <f>SUM(B325:B326)</f>
        <v>1296027.73</v>
      </c>
      <c r="C324" s="32">
        <f t="shared" ref="C324:F324" si="17">SUM(C325:C326)</f>
        <v>0</v>
      </c>
      <c r="D324" s="32">
        <f t="shared" si="17"/>
        <v>0</v>
      </c>
      <c r="E324" s="32">
        <f t="shared" si="17"/>
        <v>0</v>
      </c>
      <c r="F324" s="32">
        <f t="shared" si="17"/>
        <v>1296027.73</v>
      </c>
      <c r="G324" s="2"/>
    </row>
    <row r="325" spans="1:7" x14ac:dyDescent="0.25">
      <c r="A325" s="2" t="s">
        <v>246</v>
      </c>
      <c r="B325" s="22">
        <v>55900</v>
      </c>
      <c r="C325" s="22"/>
      <c r="D325" s="22"/>
      <c r="E325" s="22"/>
      <c r="F325" s="22">
        <v>55900</v>
      </c>
      <c r="G325" s="2"/>
    </row>
    <row r="326" spans="1:7" x14ac:dyDescent="0.25">
      <c r="A326" s="2" t="s">
        <v>247</v>
      </c>
      <c r="B326" s="22">
        <f>372038.32+868089.41</f>
        <v>1240127.73</v>
      </c>
      <c r="C326" s="22"/>
      <c r="D326" s="22"/>
      <c r="E326" s="22"/>
      <c r="F326" s="22">
        <v>1240127.73</v>
      </c>
      <c r="G326" s="2"/>
    </row>
    <row r="327" spans="1:7" x14ac:dyDescent="0.25">
      <c r="A327" s="14" t="s">
        <v>253</v>
      </c>
      <c r="B327" s="32">
        <f>SUM(B328)</f>
        <v>40000</v>
      </c>
      <c r="C327" s="32">
        <f t="shared" ref="C327:F327" si="18">SUM(C328)</f>
        <v>0</v>
      </c>
      <c r="D327" s="32">
        <f t="shared" si="18"/>
        <v>0</v>
      </c>
      <c r="E327" s="32">
        <f t="shared" si="18"/>
        <v>0</v>
      </c>
      <c r="F327" s="32">
        <f t="shared" si="18"/>
        <v>40000</v>
      </c>
      <c r="G327" s="2"/>
    </row>
    <row r="328" spans="1:7" x14ac:dyDescent="0.25">
      <c r="A328" s="8" t="s">
        <v>254</v>
      </c>
      <c r="B328" s="20">
        <v>40000</v>
      </c>
      <c r="C328" s="20"/>
      <c r="D328" s="20"/>
      <c r="E328" s="20"/>
      <c r="F328" s="20">
        <v>40000</v>
      </c>
      <c r="G328" s="2"/>
    </row>
    <row r="329" spans="1:7" x14ac:dyDescent="0.25">
      <c r="A329" s="13" t="s">
        <v>256</v>
      </c>
      <c r="B329" s="10">
        <f>SUM(B330)</f>
        <v>2900933</v>
      </c>
      <c r="C329" s="10">
        <f t="shared" ref="C329:G329" si="19">SUM(C330)</f>
        <v>0</v>
      </c>
      <c r="D329" s="10">
        <f t="shared" si="19"/>
        <v>0</v>
      </c>
      <c r="E329" s="10">
        <f t="shared" si="19"/>
        <v>0</v>
      </c>
      <c r="F329" s="10">
        <f t="shared" si="19"/>
        <v>2017367.6</v>
      </c>
      <c r="G329" s="10">
        <f t="shared" si="19"/>
        <v>883565.4</v>
      </c>
    </row>
    <row r="330" spans="1:7" ht="30.75" customHeight="1" x14ac:dyDescent="0.25">
      <c r="A330" s="15" t="s">
        <v>292</v>
      </c>
      <c r="B330" s="2">
        <f>2017367.6+883565.4</f>
        <v>2900933</v>
      </c>
      <c r="C330" s="2"/>
      <c r="D330" s="2"/>
      <c r="E330" s="2"/>
      <c r="F330" s="2">
        <v>2017367.6</v>
      </c>
      <c r="G330" s="2">
        <v>883565.4</v>
      </c>
    </row>
    <row r="331" spans="1:7" ht="17.25" customHeight="1" x14ac:dyDescent="0.25">
      <c r="A331" s="13" t="s">
        <v>289</v>
      </c>
      <c r="B331" s="44">
        <f>SUM(B332)</f>
        <v>832853.55</v>
      </c>
      <c r="C331" s="44">
        <f t="shared" ref="C331:G331" si="20">SUM(C332)</f>
        <v>0</v>
      </c>
      <c r="D331" s="44">
        <f t="shared" si="20"/>
        <v>0</v>
      </c>
      <c r="E331" s="44">
        <f t="shared" si="20"/>
        <v>0</v>
      </c>
      <c r="F331" s="44">
        <f t="shared" si="20"/>
        <v>0</v>
      </c>
      <c r="G331" s="48">
        <f t="shared" si="20"/>
        <v>832853.55</v>
      </c>
    </row>
    <row r="332" spans="1:7" ht="18" customHeight="1" x14ac:dyDescent="0.25">
      <c r="A332" s="15" t="s">
        <v>290</v>
      </c>
      <c r="B332" s="20">
        <v>832853.55</v>
      </c>
      <c r="C332" s="20"/>
      <c r="D332" s="20"/>
      <c r="E332" s="20"/>
      <c r="F332" s="20"/>
      <c r="G332" s="2">
        <v>832853.55</v>
      </c>
    </row>
    <row r="333" spans="1:7" x14ac:dyDescent="0.25">
      <c r="A333" s="16"/>
      <c r="B333" s="20"/>
      <c r="C333" s="20"/>
      <c r="D333" s="20"/>
      <c r="E333" s="20"/>
      <c r="F333" s="20"/>
      <c r="G333" s="2"/>
    </row>
    <row r="334" spans="1:7" ht="16.5" thickBot="1" x14ac:dyDescent="0.3">
      <c r="A334" s="2" t="s">
        <v>2</v>
      </c>
      <c r="B334" s="21">
        <f>3035.25+4028.11+27.2+1000+1500+20+1500+800+64</f>
        <v>11974.560000000001</v>
      </c>
      <c r="C334" s="21">
        <v>159</v>
      </c>
      <c r="D334" s="21">
        <v>78.66</v>
      </c>
      <c r="E334" s="21">
        <v>2773.59</v>
      </c>
      <c r="F334" s="21">
        <f>6599.31+1500</f>
        <v>8099.31</v>
      </c>
      <c r="G334" s="48">
        <f>800+64</f>
        <v>864</v>
      </c>
    </row>
    <row r="335" spans="1:7" ht="16.5" thickBot="1" x14ac:dyDescent="0.3">
      <c r="A335" s="17" t="s">
        <v>296</v>
      </c>
      <c r="B335" s="19">
        <f>SUM(B8-B308-B334)</f>
        <v>4005247.3000000003</v>
      </c>
      <c r="C335" s="19">
        <f>SUM(C10-C308-C334)</f>
        <v>46.220000000204891</v>
      </c>
      <c r="D335" s="19">
        <f>SUM(D10-D308-D334)</f>
        <v>167807.7</v>
      </c>
      <c r="E335" s="19">
        <f>SUM(E10-E308-E334)</f>
        <v>1359077.3399999999</v>
      </c>
      <c r="F335" s="19">
        <f>SUM(F10-F308-F334)</f>
        <v>3876647.3199999989</v>
      </c>
      <c r="G335" s="46">
        <f>SUM(G10-G308-G334)</f>
        <v>-1398331.2800000003</v>
      </c>
    </row>
    <row r="337" spans="1:6" x14ac:dyDescent="0.25">
      <c r="A337" s="6" t="s">
        <v>3</v>
      </c>
      <c r="B337" s="18" t="s">
        <v>4</v>
      </c>
      <c r="C337" s="18"/>
      <c r="D337" s="18"/>
      <c r="E337" s="18"/>
      <c r="F337" s="18"/>
    </row>
  </sheetData>
  <mergeCells count="8">
    <mergeCell ref="G155:G156"/>
    <mergeCell ref="G272:G273"/>
    <mergeCell ref="G275:G276"/>
    <mergeCell ref="A8:A10"/>
    <mergeCell ref="B8:B10"/>
    <mergeCell ref="C8:F8"/>
    <mergeCell ref="G66:G67"/>
    <mergeCell ref="G145:G146"/>
  </mergeCells>
  <pageMargins left="0.11811023622047245" right="0.11811023622047245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октября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2026-10-07T06:12:40Z</cp:lastPrinted>
  <dcterms:created xsi:type="dcterms:W3CDTF">2015-06-05T18:19:34Z</dcterms:created>
  <dcterms:modified xsi:type="dcterms:W3CDTF">2026-10-14T06:48:22Z</dcterms:modified>
</cp:coreProperties>
</file>